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n\Documents\Sheperds of the Meek Mission, Inc\ANNUAL REPORTS\"/>
    </mc:Choice>
  </mc:AlternateContent>
  <bookViews>
    <workbookView xWindow="0" yWindow="0" windowWidth="21570" windowHeight="8160" tabRatio="741"/>
  </bookViews>
  <sheets>
    <sheet name="2014 forward" sheetId="7" r:id="rId1"/>
    <sheet name="2021-2022" sheetId="11" r:id="rId2"/>
    <sheet name="2020-2021" sheetId="10" r:id="rId3"/>
    <sheet name="2019-2020" sheetId="9" r:id="rId4"/>
    <sheet name="2018-2019" sheetId="8" r:id="rId5"/>
    <sheet name="2017-2018" sheetId="6" r:id="rId6"/>
    <sheet name="2016-2017" sheetId="5" r:id="rId7"/>
    <sheet name="2015-2016" sheetId="4" r:id="rId8"/>
    <sheet name="2014-2015" sheetId="2" r:id="rId9"/>
    <sheet name="2015 analysis" sheetId="3" r:id="rId10"/>
  </sheets>
  <definedNames>
    <definedName name="_xlnm.Print_Area" localSheetId="0">'2014 forward'!$A:$AC</definedName>
  </definedNames>
  <calcPr calcId="152511"/>
</workbook>
</file>

<file path=xl/calcChain.xml><?xml version="1.0" encoding="utf-8"?>
<calcChain xmlns="http://schemas.openxmlformats.org/spreadsheetml/2006/main">
  <c r="F35" i="11" l="1"/>
  <c r="C35" i="11"/>
  <c r="H34" i="11"/>
  <c r="H33" i="11"/>
  <c r="F28" i="11"/>
  <c r="F42" i="11" s="1"/>
  <c r="C28" i="11"/>
  <c r="H27" i="11"/>
  <c r="H26" i="11"/>
  <c r="H25" i="11"/>
  <c r="H24" i="11"/>
  <c r="C21" i="11"/>
  <c r="C42" i="11" s="1"/>
  <c r="F20" i="11"/>
  <c r="F21" i="11" s="1"/>
  <c r="C20" i="11"/>
  <c r="H19" i="11"/>
  <c r="H18" i="11"/>
  <c r="H15" i="11"/>
  <c r="H14" i="11"/>
  <c r="H8" i="11"/>
  <c r="AC36" i="7"/>
  <c r="AC35" i="7"/>
  <c r="AC34" i="7"/>
  <c r="AC33" i="7"/>
  <c r="AC30" i="7"/>
  <c r="AC28" i="7"/>
  <c r="AC27" i="7"/>
  <c r="AC26" i="7"/>
  <c r="AC25" i="7"/>
  <c r="AC19" i="7"/>
  <c r="AC24" i="7"/>
  <c r="AC21" i="7"/>
  <c r="AC20" i="7"/>
  <c r="AC18" i="7"/>
  <c r="AC15" i="7"/>
  <c r="AC14" i="7"/>
  <c r="AC9" i="7"/>
  <c r="AC8" i="7"/>
  <c r="AC7" i="7"/>
  <c r="AA21" i="7"/>
  <c r="C40" i="11" l="1"/>
  <c r="H35" i="11"/>
  <c r="F30" i="11"/>
  <c r="H21" i="11"/>
  <c r="C9" i="11"/>
  <c r="F7" i="11" s="1"/>
  <c r="H20" i="11"/>
  <c r="H28" i="11"/>
  <c r="C30" i="11"/>
  <c r="C36" i="11" s="1"/>
  <c r="F40" i="11"/>
  <c r="F9" i="11" l="1"/>
  <c r="H9" i="11" s="1"/>
  <c r="H7" i="11"/>
  <c r="F36" i="11"/>
  <c r="H36" i="11" s="1"/>
  <c r="H30" i="11"/>
  <c r="I36" i="10" l="1"/>
  <c r="I35" i="10"/>
  <c r="I30" i="10"/>
  <c r="I24" i="10"/>
  <c r="I21" i="10"/>
  <c r="I14" i="10"/>
  <c r="I34" i="10"/>
  <c r="I33" i="10"/>
  <c r="I32" i="10"/>
  <c r="I31" i="10"/>
  <c r="I29" i="10"/>
  <c r="I28" i="10"/>
  <c r="I27" i="10"/>
  <c r="I26" i="10"/>
  <c r="I25" i="10"/>
  <c r="I23" i="10"/>
  <c r="I22" i="10"/>
  <c r="I20" i="10"/>
  <c r="I19" i="10"/>
  <c r="I18" i="10"/>
  <c r="I15" i="10"/>
  <c r="I9" i="10"/>
  <c r="I8" i="10"/>
  <c r="I7" i="10"/>
  <c r="G35" i="10"/>
  <c r="D35" i="10"/>
  <c r="G28" i="10"/>
  <c r="D28" i="10"/>
  <c r="G20" i="10"/>
  <c r="G21" i="10" s="1"/>
  <c r="G42" i="10" s="1"/>
  <c r="D20" i="10"/>
  <c r="D21" i="10" s="1"/>
  <c r="AA35" i="7"/>
  <c r="AA28" i="7"/>
  <c r="AA20" i="7"/>
  <c r="AA30" i="7" l="1"/>
  <c r="AA36" i="7" s="1"/>
  <c r="G40" i="10"/>
  <c r="D40" i="10"/>
  <c r="D30" i="10"/>
  <c r="D42" i="10"/>
  <c r="G30" i="10"/>
  <c r="G36" i="10" s="1"/>
  <c r="AA42" i="7"/>
  <c r="AA40" i="7"/>
  <c r="D36" i="10" l="1"/>
  <c r="D8" i="10" l="1"/>
  <c r="D9" i="10" l="1"/>
  <c r="G7" i="10" l="1"/>
  <c r="G9" i="10" s="1"/>
  <c r="X35" i="7" l="1"/>
  <c r="X28" i="7"/>
  <c r="X20" i="7"/>
  <c r="X21" i="7" s="1"/>
  <c r="X42" i="7" l="1"/>
  <c r="X30" i="7"/>
  <c r="X36" i="7" s="1"/>
  <c r="X40" i="7"/>
  <c r="G35" i="9"/>
  <c r="I34" i="9"/>
  <c r="C33" i="9"/>
  <c r="D35" i="9" s="1"/>
  <c r="I32" i="9"/>
  <c r="I31" i="9"/>
  <c r="I29" i="9"/>
  <c r="G28" i="9"/>
  <c r="D27" i="9"/>
  <c r="D28" i="9" s="1"/>
  <c r="I26" i="9"/>
  <c r="I25" i="9"/>
  <c r="I24" i="9"/>
  <c r="I23" i="9"/>
  <c r="I22" i="9"/>
  <c r="G20" i="9"/>
  <c r="D20" i="9"/>
  <c r="D21" i="9" s="1"/>
  <c r="I19" i="9"/>
  <c r="I18" i="9"/>
  <c r="I15" i="9"/>
  <c r="I14" i="9"/>
  <c r="AC32" i="7"/>
  <c r="AC31" i="7"/>
  <c r="AC29" i="7"/>
  <c r="AC23" i="7"/>
  <c r="AC22" i="7"/>
  <c r="I35" i="9" l="1"/>
  <c r="D30" i="9"/>
  <c r="D36" i="9" s="1"/>
  <c r="D8" i="9" s="1"/>
  <c r="D9" i="9" s="1"/>
  <c r="G7" i="9" s="1"/>
  <c r="D40" i="9"/>
  <c r="I20" i="9"/>
  <c r="D42" i="9"/>
  <c r="G21" i="9"/>
  <c r="G40" i="9" s="1"/>
  <c r="I27" i="9"/>
  <c r="I33" i="9"/>
  <c r="I28" i="9"/>
  <c r="I7" i="9" l="1"/>
  <c r="G30" i="9"/>
  <c r="I21" i="9"/>
  <c r="G42" i="9"/>
  <c r="G36" i="9" l="1"/>
  <c r="I30" i="9"/>
  <c r="G8" i="9" l="1"/>
  <c r="I36" i="9"/>
  <c r="I8" i="9" l="1"/>
  <c r="G9" i="9"/>
  <c r="I9" i="9" s="1"/>
  <c r="U35" i="7" l="1"/>
  <c r="U28" i="7"/>
  <c r="U20" i="7"/>
  <c r="Q33" i="7"/>
  <c r="U21" i="7" l="1"/>
  <c r="U42" i="7"/>
  <c r="U40" i="7"/>
  <c r="U30" i="7"/>
  <c r="C42" i="8"/>
  <c r="C35" i="8"/>
  <c r="C40" i="8" s="1"/>
  <c r="E33" i="8"/>
  <c r="F35" i="8" s="1"/>
  <c r="F27" i="8"/>
  <c r="F28" i="8" s="1"/>
  <c r="C27" i="8"/>
  <c r="F20" i="8"/>
  <c r="F21" i="8" s="1"/>
  <c r="C9" i="8"/>
  <c r="F7" i="8" s="1"/>
  <c r="U36" i="7" l="1"/>
  <c r="F42" i="8"/>
  <c r="F40" i="8"/>
  <c r="F30" i="8"/>
  <c r="F36" i="8" s="1"/>
  <c r="F8" i="8" s="1"/>
  <c r="F9" i="8" s="1"/>
  <c r="U8" i="7" l="1"/>
  <c r="C42" i="7"/>
  <c r="C35" i="7"/>
  <c r="C40" i="7" s="1"/>
  <c r="C9" i="7"/>
  <c r="F42" i="7" l="1"/>
  <c r="F35" i="7"/>
  <c r="F40" i="7" s="1"/>
  <c r="F9" i="7"/>
  <c r="I42" i="7" l="1"/>
  <c r="I35" i="7"/>
  <c r="I40" i="7" s="1"/>
  <c r="L35" i="7"/>
  <c r="L28" i="7"/>
  <c r="L20" i="7"/>
  <c r="L21" i="7" s="1"/>
  <c r="I9" i="7"/>
  <c r="L30" i="7" l="1"/>
  <c r="L40" i="7"/>
  <c r="L36" i="7"/>
  <c r="L9" i="7" s="1"/>
  <c r="L42" i="7"/>
  <c r="O42" i="7"/>
  <c r="R35" i="7"/>
  <c r="O35" i="7"/>
  <c r="O27" i="7" l="1"/>
  <c r="R27" i="7"/>
  <c r="R28" i="7" l="1"/>
  <c r="O40" i="7"/>
  <c r="C37" i="6"/>
  <c r="F20" i="6"/>
  <c r="O9" i="7"/>
  <c r="R20" i="7"/>
  <c r="R21" i="7" l="1"/>
  <c r="R30" i="7"/>
  <c r="R42" i="7"/>
  <c r="H26" i="6"/>
  <c r="H25" i="6"/>
  <c r="H24" i="6"/>
  <c r="R36" i="7" l="1"/>
  <c r="R40" i="7"/>
  <c r="F7" i="6"/>
  <c r="H30" i="6"/>
  <c r="F27" i="6"/>
  <c r="F21" i="6"/>
  <c r="H15" i="6"/>
  <c r="H14" i="6"/>
  <c r="F35" i="6" l="1"/>
  <c r="F37" i="6"/>
  <c r="R8" i="7"/>
  <c r="H27" i="6"/>
  <c r="H20" i="6"/>
  <c r="H7" i="6"/>
  <c r="F29" i="6"/>
  <c r="H21" i="6"/>
  <c r="C27" i="5"/>
  <c r="C20" i="5"/>
  <c r="C21" i="5" s="1"/>
  <c r="C9" i="5"/>
  <c r="F7" i="5" s="1"/>
  <c r="H30" i="5"/>
  <c r="F27" i="5"/>
  <c r="F20" i="5"/>
  <c r="H20" i="5" s="1"/>
  <c r="H15" i="5"/>
  <c r="H14" i="5"/>
  <c r="H29" i="6" l="1"/>
  <c r="F31" i="6"/>
  <c r="H7" i="5"/>
  <c r="C35" i="5"/>
  <c r="C29" i="5"/>
  <c r="C31" i="5" s="1"/>
  <c r="H27" i="5"/>
  <c r="F21" i="5"/>
  <c r="F32" i="4"/>
  <c r="H32" i="4"/>
  <c r="F20" i="4"/>
  <c r="F24" i="4"/>
  <c r="F26" i="4"/>
  <c r="F34" i="4"/>
  <c r="H20" i="4"/>
  <c r="H34" i="4"/>
  <c r="H15" i="4"/>
  <c r="F38" i="4"/>
  <c r="F36" i="4"/>
  <c r="H36" i="4"/>
  <c r="H35" i="4"/>
  <c r="H26" i="4"/>
  <c r="H24" i="4"/>
  <c r="H14" i="4"/>
  <c r="F9" i="4"/>
  <c r="H9" i="4"/>
  <c r="H8" i="4"/>
  <c r="H7" i="4"/>
  <c r="E17" i="3"/>
  <c r="H17" i="3"/>
  <c r="F17" i="3"/>
  <c r="G17" i="3"/>
  <c r="E19" i="3"/>
  <c r="E20" i="3"/>
  <c r="H38" i="2"/>
  <c r="H37" i="2"/>
  <c r="H36" i="2"/>
  <c r="H34" i="2"/>
  <c r="H26" i="2"/>
  <c r="H24" i="2"/>
  <c r="H20" i="2"/>
  <c r="H14" i="2"/>
  <c r="H8" i="2"/>
  <c r="H9" i="2"/>
  <c r="H7" i="2"/>
  <c r="F24" i="2"/>
  <c r="F26" i="2"/>
  <c r="F40" i="2"/>
  <c r="F36" i="2"/>
  <c r="F38" i="2"/>
  <c r="C34" i="2"/>
  <c r="C9" i="2"/>
  <c r="F7" i="2"/>
  <c r="F9" i="2"/>
  <c r="C14" i="2"/>
  <c r="B19" i="2"/>
  <c r="C20" i="2"/>
  <c r="C26" i="2"/>
  <c r="C40" i="2"/>
  <c r="B18" i="2"/>
  <c r="C36" i="2"/>
  <c r="C38" i="2"/>
  <c r="F8" i="6" l="1"/>
  <c r="H31" i="6"/>
  <c r="F35" i="5"/>
  <c r="H21" i="5"/>
  <c r="F29" i="5"/>
  <c r="H8" i="6" l="1"/>
  <c r="F9" i="6"/>
  <c r="H9" i="6" s="1"/>
  <c r="F31" i="5"/>
  <c r="H29" i="5"/>
  <c r="H31" i="5" l="1"/>
  <c r="F8" i="5"/>
  <c r="H8" i="5" l="1"/>
  <c r="F9" i="5"/>
  <c r="H9" i="5" s="1"/>
  <c r="R7" i="7"/>
  <c r="R9" i="7" s="1"/>
  <c r="U7" i="7" s="1"/>
  <c r="U9" i="7" l="1"/>
  <c r="X7" i="7" l="1"/>
  <c r="X9" i="7" s="1"/>
  <c r="AA7" i="7" s="1"/>
  <c r="AA9" i="7" s="1"/>
</calcChain>
</file>

<file path=xl/sharedStrings.xml><?xml version="1.0" encoding="utf-8"?>
<sst xmlns="http://schemas.openxmlformats.org/spreadsheetml/2006/main" count="389" uniqueCount="101">
  <si>
    <t>Receipts:</t>
  </si>
  <si>
    <t>Personal Contributions</t>
  </si>
  <si>
    <t>Business/Corporate Contributions</t>
  </si>
  <si>
    <t>Fundraising Activities:</t>
  </si>
  <si>
    <t>Dinner Event</t>
  </si>
  <si>
    <t>Auction</t>
  </si>
  <si>
    <t>Expenses</t>
  </si>
  <si>
    <t>Gross receipts</t>
  </si>
  <si>
    <t>Net receipts</t>
  </si>
  <si>
    <t>Promotion and Publicity</t>
  </si>
  <si>
    <t>Office Supplies and Expenses</t>
  </si>
  <si>
    <t>Professional and Technical Fees</t>
  </si>
  <si>
    <t>All Other</t>
  </si>
  <si>
    <t>Cash Balance at Beginning of Year</t>
  </si>
  <si>
    <t>Cash Balance at End of Year</t>
  </si>
  <si>
    <t>Net Surplus (Deficit)</t>
  </si>
  <si>
    <t>Net Surplus or (Deficit)</t>
  </si>
  <si>
    <t>Gross Surplus or (Deficit)</t>
  </si>
  <si>
    <t>Calendar Year 2014</t>
  </si>
  <si>
    <t>Calendar Year 2015</t>
  </si>
  <si>
    <t>Change</t>
  </si>
  <si>
    <t>*</t>
  </si>
  <si>
    <t>SHEPHERDS OF THE MEEK MISSION FINANCIAL REPORT</t>
  </si>
  <si>
    <t>%</t>
  </si>
  <si>
    <t>Postage, Printing and Mailing</t>
  </si>
  <si>
    <t>* Note: The 2014 Grant to Siervas de Cristo Sacerdote was disbursed on January 27, 2015.</t>
  </si>
  <si>
    <t>Years Ended December 31, 2014 and 2015</t>
  </si>
  <si>
    <t>Total Receipts</t>
  </si>
  <si>
    <t>Total Disbursements</t>
  </si>
  <si>
    <t>Disbursements:</t>
  </si>
  <si>
    <t>Grants as Percent of Total Reeipts</t>
  </si>
  <si>
    <t>Grants - Siervas de Christo Sacerdote</t>
  </si>
  <si>
    <t>Raffle tkts and Appreciation reception</t>
  </si>
  <si>
    <t>Postage for donor Reception</t>
  </si>
  <si>
    <t>Jimmy Preau</t>
  </si>
  <si>
    <t>Invitations for donor reception</t>
  </si>
  <si>
    <t>Raffle tickets for Painting</t>
  </si>
  <si>
    <t>Minuteman Press</t>
  </si>
  <si>
    <t>Thank you notes for donors</t>
  </si>
  <si>
    <t>Maria MacConnie</t>
  </si>
  <si>
    <t>Supplies for Mail Out Campaign</t>
  </si>
  <si>
    <t>Website management for one year</t>
  </si>
  <si>
    <t>WEB4U Corp</t>
  </si>
  <si>
    <t>Mailbox for six months</t>
  </si>
  <si>
    <t>Pak Mail</t>
  </si>
  <si>
    <t xml:space="preserve">Quarterly Mailbox Rental </t>
  </si>
  <si>
    <t>Corporate Seal, letterhead, envelopes</t>
  </si>
  <si>
    <t>new business cards for SOTM</t>
  </si>
  <si>
    <t>State Annual Registration &amp; Mailbox rental</t>
  </si>
  <si>
    <t>TOTAL</t>
  </si>
  <si>
    <t>Mail Out</t>
  </si>
  <si>
    <t>Admin &amp; Office</t>
  </si>
  <si>
    <t>2015 Disbursements</t>
  </si>
  <si>
    <t>Calendar Year 2016</t>
  </si>
  <si>
    <t>Years Ended December 31, 2015 and 2016</t>
  </si>
  <si>
    <t>Shepherds' Gala</t>
  </si>
  <si>
    <t>General and Administrative</t>
  </si>
  <si>
    <t>Bank Fees and Charges</t>
  </si>
  <si>
    <t>Partnership Activities</t>
  </si>
  <si>
    <t>Calendar Year 2017</t>
  </si>
  <si>
    <t>Years Ended December 31, 2016 and 2017</t>
  </si>
  <si>
    <t>Expenses *</t>
  </si>
  <si>
    <t>* - 2017 Shepherds' Gala Expenses include $500 hangar deposit for 2018 Gala</t>
  </si>
  <si>
    <t>Calendar Year 2018</t>
  </si>
  <si>
    <t>Years Ended December 31, 2017 and 2018</t>
  </si>
  <si>
    <t>Postage, Printing and Stationery</t>
  </si>
  <si>
    <t>Net Fundraising Income</t>
  </si>
  <si>
    <t>Disbursements as Percent of Total Reeipts</t>
  </si>
  <si>
    <t>Calendar Year 2019</t>
  </si>
  <si>
    <t xml:space="preserve"> </t>
  </si>
  <si>
    <t>Website Hosting</t>
  </si>
  <si>
    <t>Administrative Disbursements:</t>
  </si>
  <si>
    <t>Total Administrative Disbursements</t>
  </si>
  <si>
    <t>Grants Disbursed</t>
  </si>
  <si>
    <t>Dominican Sister of Christian Social Providence</t>
  </si>
  <si>
    <t>Siervas de Christo Sacerdote</t>
  </si>
  <si>
    <t>Total  Grants Disbursed</t>
  </si>
  <si>
    <t>Years Ended December 31, 2014 forward</t>
  </si>
  <si>
    <t>(1)</t>
  </si>
  <si>
    <t>(1)  $5,500 grant sent 01-23-20</t>
  </si>
  <si>
    <t>Years Ended December 31, 2018 and 2019</t>
  </si>
  <si>
    <t>Calendar Year 2020</t>
  </si>
  <si>
    <t>Evening of Lights</t>
  </si>
  <si>
    <t>Mail Out Campaign</t>
  </si>
  <si>
    <t>Demin &amp; Diamonds</t>
  </si>
  <si>
    <t>Demin &amp; Diamonds II</t>
  </si>
  <si>
    <t>Demin &amp; Diamonds III</t>
  </si>
  <si>
    <t>Demin &amp; Diamonds IV</t>
  </si>
  <si>
    <t>COVID19 - No Event</t>
  </si>
  <si>
    <t>Event</t>
  </si>
  <si>
    <t>CY 2014</t>
  </si>
  <si>
    <t>CY 2015</t>
  </si>
  <si>
    <t>CY 2016</t>
  </si>
  <si>
    <t>CY 2017</t>
  </si>
  <si>
    <t>CY 2018</t>
  </si>
  <si>
    <t>CY 2019</t>
  </si>
  <si>
    <t>CY 2020</t>
  </si>
  <si>
    <t>CY 2021</t>
  </si>
  <si>
    <t>CY 2022</t>
  </si>
  <si>
    <t>`</t>
  </si>
  <si>
    <t>COVID19 - Run/Walk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</si>
</sst>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m/dd/yy;@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5" tint="-0.249977111117893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0" borderId="0"/>
  </cellStyleXfs>
  <cellXfs count="121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164" fontId="4" fillId="0" borderId="0" xfId="1" applyNumberFormat="1" applyFont="1"/>
    <xf numFmtId="165" fontId="4" fillId="0" borderId="0" xfId="2" applyNumberFormat="1" applyFont="1"/>
    <xf numFmtId="164" fontId="4" fillId="0" borderId="1" xfId="1" applyNumberFormat="1" applyFont="1" applyBorder="1"/>
    <xf numFmtId="165" fontId="4" fillId="0" borderId="2" xfId="2" applyNumberFormat="1" applyFont="1" applyBorder="1"/>
    <xf numFmtId="0" fontId="5" fillId="0" borderId="0" xfId="0" applyFont="1"/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4"/>
    </xf>
    <xf numFmtId="0" fontId="5" fillId="0" borderId="0" xfId="0" applyFont="1" applyAlignment="1">
      <alignment horizontal="left" indent="7"/>
    </xf>
    <xf numFmtId="164" fontId="4" fillId="0" borderId="4" xfId="1" applyNumberFormat="1" applyFont="1" applyBorder="1"/>
    <xf numFmtId="9" fontId="4" fillId="0" borderId="3" xfId="3" applyFont="1" applyBorder="1" applyAlignment="1">
      <alignment horizontal="center"/>
    </xf>
    <xf numFmtId="164" fontId="4" fillId="0" borderId="0" xfId="1" applyNumberFormat="1" applyFont="1" applyBorder="1"/>
    <xf numFmtId="0" fontId="4" fillId="0" borderId="1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/>
    </xf>
    <xf numFmtId="43" fontId="7" fillId="0" borderId="0" xfId="0" applyNumberFormat="1" applyFont="1" applyBorder="1"/>
    <xf numFmtId="0" fontId="7" fillId="0" borderId="0" xfId="0" applyFont="1" applyFill="1" applyBorder="1"/>
    <xf numFmtId="43" fontId="7" fillId="0" borderId="5" xfId="0" applyNumberFormat="1" applyFont="1" applyFill="1" applyBorder="1"/>
    <xf numFmtId="0" fontId="7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/>
    </xf>
    <xf numFmtId="43" fontId="7" fillId="0" borderId="0" xfId="0" applyNumberFormat="1" applyFont="1" applyFill="1" applyBorder="1"/>
    <xf numFmtId="43" fontId="8" fillId="0" borderId="0" xfId="4" applyFont="1" applyFill="1" applyBorder="1" applyAlignment="1">
      <alignment horizontal="center"/>
    </xf>
    <xf numFmtId="0" fontId="9" fillId="0" borderId="0" xfId="0" applyFont="1" applyFill="1" applyBorder="1"/>
    <xf numFmtId="43" fontId="9" fillId="0" borderId="0" xfId="0" applyNumberFormat="1" applyFont="1" applyFill="1" applyBorder="1"/>
    <xf numFmtId="0" fontId="8" fillId="0" borderId="0" xfId="5" applyFont="1" applyFill="1" applyBorder="1" applyAlignment="1">
      <alignment horizontal="left" wrapText="1" indent="1"/>
    </xf>
    <xf numFmtId="0" fontId="8" fillId="0" borderId="0" xfId="5" applyFont="1" applyFill="1" applyBorder="1"/>
    <xf numFmtId="166" fontId="8" fillId="0" borderId="0" xfId="5" applyNumberFormat="1" applyFont="1" applyFill="1" applyBorder="1" applyAlignment="1">
      <alignment horizontal="center"/>
    </xf>
    <xf numFmtId="0" fontId="8" fillId="0" borderId="0" xfId="5" applyFont="1" applyFill="1" applyBorder="1" applyAlignment="1">
      <alignment horizontal="left"/>
    </xf>
    <xf numFmtId="43" fontId="11" fillId="0" borderId="0" xfId="4" applyFont="1" applyFill="1" applyBorder="1" applyAlignment="1">
      <alignment horizontal="center"/>
    </xf>
    <xf numFmtId="0" fontId="11" fillId="0" borderId="0" xfId="5" applyFont="1" applyFill="1" applyBorder="1" applyAlignment="1">
      <alignment horizontal="left" wrapText="1" indent="1"/>
    </xf>
    <xf numFmtId="0" fontId="11" fillId="0" borderId="0" xfId="5" applyFont="1" applyFill="1" applyBorder="1"/>
    <xf numFmtId="166" fontId="11" fillId="0" borderId="0" xfId="5" applyNumberFormat="1" applyFont="1" applyFill="1" applyBorder="1" applyAlignment="1">
      <alignment horizontal="center"/>
    </xf>
    <xf numFmtId="0" fontId="11" fillId="0" borderId="0" xfId="5" applyFont="1" applyFill="1" applyBorder="1" applyAlignment="1">
      <alignment horizontal="left"/>
    </xf>
    <xf numFmtId="43" fontId="12" fillId="0" borderId="0" xfId="0" applyNumberFormat="1" applyFont="1" applyFill="1" applyBorder="1"/>
    <xf numFmtId="0" fontId="12" fillId="0" borderId="0" xfId="0" applyFont="1" applyFill="1" applyBorder="1"/>
    <xf numFmtId="0" fontId="12" fillId="0" borderId="0" xfId="5" applyFont="1" applyFill="1" applyBorder="1" applyAlignment="1">
      <alignment horizontal="left" wrapText="1" indent="1"/>
    </xf>
    <xf numFmtId="0" fontId="12" fillId="0" borderId="0" xfId="5" applyFont="1" applyFill="1" applyBorder="1"/>
    <xf numFmtId="166" fontId="12" fillId="0" borderId="0" xfId="5" applyNumberFormat="1" applyFont="1" applyFill="1" applyBorder="1" applyAlignment="1">
      <alignment horizontal="center"/>
    </xf>
    <xf numFmtId="0" fontId="12" fillId="0" borderId="0" xfId="5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1" applyNumberFormat="1" applyFont="1" applyFill="1"/>
    <xf numFmtId="164" fontId="4" fillId="0" borderId="1" xfId="1" applyNumberFormat="1" applyFont="1" applyFill="1" applyBorder="1"/>
    <xf numFmtId="165" fontId="4" fillId="0" borderId="2" xfId="2" applyNumberFormat="1" applyFont="1" applyFill="1" applyBorder="1"/>
    <xf numFmtId="165" fontId="4" fillId="0" borderId="0" xfId="2" applyNumberFormat="1" applyFont="1" applyFill="1"/>
    <xf numFmtId="164" fontId="4" fillId="0" borderId="4" xfId="1" applyNumberFormat="1" applyFont="1" applyFill="1" applyBorder="1"/>
    <xf numFmtId="0" fontId="4" fillId="0" borderId="0" xfId="0" applyFont="1" applyFill="1"/>
    <xf numFmtId="9" fontId="4" fillId="0" borderId="3" xfId="3" applyFont="1" applyFill="1" applyBorder="1" applyAlignment="1">
      <alignment horizontal="center"/>
    </xf>
    <xf numFmtId="0" fontId="0" fillId="0" borderId="0" xfId="0" applyFill="1"/>
    <xf numFmtId="167" fontId="4" fillId="0" borderId="3" xfId="3" applyNumberFormat="1" applyFont="1" applyBorder="1" applyAlignment="1">
      <alignment horizontal="center"/>
    </xf>
    <xf numFmtId="164" fontId="4" fillId="0" borderId="0" xfId="0" applyNumberFormat="1" applyFont="1"/>
    <xf numFmtId="165" fontId="4" fillId="0" borderId="0" xfId="0" applyNumberFormat="1" applyFont="1"/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 applyAlignment="1">
      <alignment horizontal="center"/>
    </xf>
    <xf numFmtId="165" fontId="4" fillId="2" borderId="0" xfId="2" applyNumberFormat="1" applyFont="1" applyFill="1" applyBorder="1"/>
    <xf numFmtId="164" fontId="4" fillId="2" borderId="0" xfId="1" applyNumberFormat="1" applyFont="1" applyFill="1" applyBorder="1"/>
    <xf numFmtId="9" fontId="4" fillId="2" borderId="0" xfId="3" applyFont="1" applyFill="1" applyBorder="1" applyAlignment="1">
      <alignment horizontal="center"/>
    </xf>
    <xf numFmtId="167" fontId="4" fillId="2" borderId="0" xfId="3" applyNumberFormat="1" applyFont="1" applyFill="1" applyBorder="1" applyAlignment="1">
      <alignment horizontal="center"/>
    </xf>
    <xf numFmtId="165" fontId="6" fillId="0" borderId="0" xfId="2" applyNumberFormat="1" applyFont="1" applyFill="1"/>
    <xf numFmtId="164" fontId="6" fillId="0" borderId="0" xfId="1" applyNumberFormat="1" applyFont="1"/>
    <xf numFmtId="0" fontId="15" fillId="2" borderId="0" xfId="0" applyFont="1" applyFill="1"/>
    <xf numFmtId="0" fontId="6" fillId="2" borderId="0" xfId="0" applyFont="1" applyFill="1"/>
    <xf numFmtId="164" fontId="6" fillId="0" borderId="0" xfId="1" applyNumberFormat="1" applyFont="1" applyFill="1"/>
    <xf numFmtId="164" fontId="6" fillId="2" borderId="0" xfId="1" applyNumberFormat="1" applyFont="1" applyFill="1" applyBorder="1"/>
    <xf numFmtId="165" fontId="6" fillId="0" borderId="0" xfId="2" applyNumberFormat="1" applyFont="1"/>
    <xf numFmtId="165" fontId="6" fillId="2" borderId="0" xfId="2" applyNumberFormat="1" applyFont="1" applyFill="1" applyBorder="1"/>
    <xf numFmtId="0" fontId="6" fillId="2" borderId="0" xfId="0" applyFont="1" applyFill="1" applyAlignment="1">
      <alignment horizontal="left" indent="2"/>
    </xf>
    <xf numFmtId="0" fontId="6" fillId="2" borderId="0" xfId="0" applyFont="1" applyFill="1" applyAlignment="1">
      <alignment horizontal="left" indent="4"/>
    </xf>
    <xf numFmtId="164" fontId="6" fillId="0" borderId="1" xfId="1" applyNumberFormat="1" applyFont="1" applyBorder="1"/>
    <xf numFmtId="164" fontId="6" fillId="0" borderId="1" xfId="1" applyNumberFormat="1" applyFont="1" applyFill="1" applyBorder="1"/>
    <xf numFmtId="164" fontId="6" fillId="0" borderId="4" xfId="1" applyNumberFormat="1" applyFont="1" applyBorder="1"/>
    <xf numFmtId="0" fontId="15" fillId="2" borderId="0" xfId="0" applyFont="1" applyFill="1" applyAlignment="1">
      <alignment horizontal="center"/>
    </xf>
    <xf numFmtId="164" fontId="6" fillId="0" borderId="4" xfId="1" applyNumberFormat="1" applyFont="1" applyFill="1" applyBorder="1"/>
    <xf numFmtId="164" fontId="6" fillId="0" borderId="0" xfId="1" applyNumberFormat="1" applyFont="1" applyBorder="1"/>
    <xf numFmtId="0" fontId="6" fillId="2" borderId="0" xfId="0" applyFont="1" applyFill="1" applyBorder="1"/>
    <xf numFmtId="164" fontId="6" fillId="0" borderId="0" xfId="1" applyNumberFormat="1" applyFont="1" applyFill="1" applyBorder="1"/>
    <xf numFmtId="0" fontId="14" fillId="2" borderId="0" xfId="0" applyFont="1" applyFill="1"/>
    <xf numFmtId="0" fontId="6" fillId="2" borderId="0" xfId="0" applyFont="1" applyFill="1" applyAlignment="1">
      <alignment horizontal="left" vertical="center" wrapText="1"/>
    </xf>
    <xf numFmtId="0" fontId="6" fillId="0" borderId="0" xfId="0" applyFont="1"/>
    <xf numFmtId="0" fontId="14" fillId="2" borderId="0" xfId="0" applyFont="1" applyFill="1" applyAlignment="1">
      <alignment horizontal="center"/>
    </xf>
    <xf numFmtId="165" fontId="6" fillId="0" borderId="2" xfId="2" applyNumberFormat="1" applyFont="1" applyBorder="1"/>
    <xf numFmtId="0" fontId="15" fillId="2" borderId="0" xfId="0" applyFont="1" applyFill="1" applyAlignment="1">
      <alignment horizontal="left" indent="7"/>
    </xf>
    <xf numFmtId="165" fontId="6" fillId="0" borderId="2" xfId="2" applyNumberFormat="1" applyFont="1" applyFill="1" applyBorder="1"/>
    <xf numFmtId="0" fontId="6" fillId="0" borderId="0" xfId="0" applyFont="1" applyFill="1"/>
    <xf numFmtId="164" fontId="0" fillId="0" borderId="0" xfId="1" quotePrefix="1" applyNumberFormat="1" applyFont="1" applyFill="1" applyAlignment="1">
      <alignment horizontal="left"/>
    </xf>
    <xf numFmtId="0" fontId="0" fillId="0" borderId="0" xfId="0" applyFont="1" applyFill="1"/>
    <xf numFmtId="0" fontId="3" fillId="0" borderId="0" xfId="0" applyFont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Alignment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0" fillId="0" borderId="0" xfId="0" applyFill="1" applyBorder="1"/>
    <xf numFmtId="164" fontId="0" fillId="0" borderId="0" xfId="1" applyNumberFormat="1" applyFont="1"/>
    <xf numFmtId="164" fontId="4" fillId="0" borderId="1" xfId="1" applyNumberFormat="1" applyFont="1" applyBorder="1" applyAlignment="1">
      <alignment horizontal="center"/>
    </xf>
    <xf numFmtId="165" fontId="4" fillId="0" borderId="5" xfId="2" applyNumberFormat="1" applyFont="1" applyBorder="1"/>
    <xf numFmtId="164" fontId="16" fillId="0" borderId="0" xfId="1" applyNumberFormat="1" applyFont="1"/>
    <xf numFmtId="164" fontId="0" fillId="0" borderId="0" xfId="1" applyNumberFormat="1" applyFont="1" applyFill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167" fontId="4" fillId="0" borderId="3" xfId="3" applyNumberFormat="1" applyFont="1" applyFill="1" applyBorder="1" applyAlignment="1">
      <alignment horizontal="center"/>
    </xf>
    <xf numFmtId="165" fontId="4" fillId="0" borderId="1" xfId="2" applyNumberFormat="1" applyFont="1" applyBorder="1"/>
  </cellXfs>
  <cellStyles count="6">
    <cellStyle name="Comma" xfId="1" builtinId="3"/>
    <cellStyle name="Comma 2" xfId="4"/>
    <cellStyle name="Currency" xfId="2" builtinId="4"/>
    <cellStyle name="Normal" xfId="0" builtinId="0"/>
    <cellStyle name="Normal_SVdP Checkbook register1" xfId="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2"/>
  <sheetViews>
    <sheetView tabSelected="1" zoomScale="80" zoomScaleNormal="80" workbookViewId="0">
      <pane xSplit="1" ySplit="5" topLeftCell="L6" activePane="bottomRight" state="frozen"/>
      <selection pane="topRight" activeCell="B1" sqref="B1"/>
      <selection pane="bottomLeft" activeCell="A6" sqref="A6"/>
      <selection pane="bottomRight" activeCell="AF13" sqref="AF13"/>
    </sheetView>
  </sheetViews>
  <sheetFormatPr defaultRowHeight="15" x14ac:dyDescent="0.25"/>
  <cols>
    <col min="1" max="1" width="32.85546875" customWidth="1"/>
    <col min="2" max="2" width="9.5703125" customWidth="1"/>
    <col min="3" max="3" width="9.7109375" customWidth="1"/>
    <col min="4" max="4" width="1" style="64" customWidth="1"/>
    <col min="5" max="5" width="9.5703125" customWidth="1"/>
    <col min="6" max="6" width="9.7109375" customWidth="1"/>
    <col min="7" max="7" width="1" style="64" customWidth="1"/>
    <col min="8" max="8" width="9.5703125" customWidth="1"/>
    <col min="9" max="9" width="11" customWidth="1"/>
    <col min="10" max="10" width="1" style="64" customWidth="1"/>
    <col min="11" max="11" width="9.5703125" customWidth="1"/>
    <col min="12" max="12" width="10.42578125" customWidth="1"/>
    <col min="13" max="13" width="1" style="68" customWidth="1"/>
    <col min="14" max="14" width="9.5703125" customWidth="1"/>
    <col min="15" max="15" width="10.42578125" customWidth="1"/>
    <col min="16" max="16" width="1" style="64" customWidth="1"/>
    <col min="17" max="17" width="9.5703125" customWidth="1"/>
    <col min="18" max="18" width="10.28515625" customWidth="1"/>
    <col min="19" max="19" width="1" style="64" customWidth="1"/>
    <col min="20" max="20" width="9.5703125" customWidth="1"/>
    <col min="21" max="21" width="10.28515625" customWidth="1"/>
    <col min="22" max="22" width="1" style="64" customWidth="1"/>
    <col min="23" max="23" width="9.5703125" style="52" customWidth="1"/>
    <col min="24" max="24" width="10.28515625" style="52" customWidth="1"/>
    <col min="25" max="25" width="1" style="64" customWidth="1"/>
    <col min="26" max="26" width="9.5703125" style="52" customWidth="1"/>
    <col min="27" max="27" width="10.28515625" style="52" customWidth="1"/>
    <col min="28" max="28" width="2.85546875" style="64" customWidth="1"/>
    <col min="29" max="29" width="14" style="108" customWidth="1"/>
  </cols>
  <sheetData>
    <row r="1" spans="1:29" ht="23.25" x14ac:dyDescent="0.35">
      <c r="A1" s="60" t="s">
        <v>22</v>
      </c>
      <c r="B1" s="60"/>
      <c r="C1" s="60"/>
      <c r="D1" s="62"/>
      <c r="E1" s="60"/>
      <c r="F1" s="60"/>
      <c r="G1" s="62"/>
      <c r="H1" s="60"/>
      <c r="I1" s="60"/>
      <c r="J1" s="62"/>
      <c r="K1" s="60"/>
      <c r="L1" s="60"/>
      <c r="M1" s="103"/>
      <c r="N1" s="104"/>
      <c r="O1" s="104"/>
      <c r="P1" s="104"/>
      <c r="Q1" s="104"/>
      <c r="R1" s="104"/>
      <c r="S1" s="52"/>
      <c r="T1" s="104"/>
      <c r="U1" s="104"/>
      <c r="V1" s="52"/>
      <c r="W1" s="104"/>
      <c r="X1" s="104"/>
      <c r="Y1" s="52"/>
      <c r="Z1" s="104"/>
      <c r="AA1" s="104"/>
      <c r="AB1" s="52"/>
    </row>
    <row r="2" spans="1:29" ht="18.75" hidden="1" x14ac:dyDescent="0.3">
      <c r="A2" s="114" t="s">
        <v>77</v>
      </c>
      <c r="B2" s="61"/>
      <c r="C2" s="61"/>
      <c r="D2" s="63"/>
      <c r="E2" s="61"/>
      <c r="F2" s="61"/>
      <c r="G2" s="63"/>
      <c r="H2" s="61"/>
      <c r="I2" s="61"/>
      <c r="J2" s="63"/>
      <c r="K2" s="61"/>
      <c r="L2" s="61"/>
      <c r="M2" s="105"/>
      <c r="N2" s="106"/>
      <c r="O2" s="106"/>
      <c r="P2" s="106"/>
      <c r="Q2" s="106"/>
      <c r="R2" s="106"/>
      <c r="S2" s="52"/>
      <c r="T2" s="106"/>
      <c r="U2" s="106"/>
      <c r="V2" s="52"/>
      <c r="W2" s="106"/>
      <c r="X2" s="106"/>
      <c r="Y2" s="52"/>
      <c r="Z2" s="106"/>
      <c r="AA2" s="106"/>
      <c r="AB2" s="52"/>
    </row>
    <row r="3" spans="1:29" ht="15" hidden="1" customHeight="1" x14ac:dyDescent="0.25">
      <c r="A3" s="114"/>
      <c r="M3" s="107"/>
      <c r="N3" s="52"/>
      <c r="O3" s="52"/>
      <c r="P3" s="52"/>
      <c r="Q3" s="52"/>
      <c r="R3" s="52"/>
      <c r="S3" s="52"/>
      <c r="T3" s="52"/>
      <c r="U3" s="52"/>
      <c r="V3" s="52"/>
      <c r="Y3" s="52"/>
      <c r="AB3" s="52"/>
    </row>
    <row r="4" spans="1:29" ht="15" customHeight="1" x14ac:dyDescent="0.25">
      <c r="M4" s="107"/>
      <c r="N4" s="52"/>
      <c r="O4" s="52"/>
      <c r="P4" s="52"/>
      <c r="Q4" s="52"/>
      <c r="R4" s="52"/>
      <c r="S4" s="52"/>
      <c r="T4" s="52"/>
      <c r="U4" s="52"/>
      <c r="V4" s="52"/>
      <c r="Y4" s="52"/>
      <c r="AB4" s="52"/>
    </row>
    <row r="5" spans="1:29" s="1" customFormat="1" ht="15.75" x14ac:dyDescent="0.25">
      <c r="B5" s="113" t="s">
        <v>90</v>
      </c>
      <c r="C5" s="113"/>
      <c r="D5" s="65"/>
      <c r="E5" s="113" t="s">
        <v>91</v>
      </c>
      <c r="F5" s="113"/>
      <c r="G5" s="65"/>
      <c r="H5" s="113" t="s">
        <v>92</v>
      </c>
      <c r="I5" s="113"/>
      <c r="J5" s="65"/>
      <c r="K5" s="113" t="s">
        <v>93</v>
      </c>
      <c r="L5" s="113"/>
      <c r="M5" s="69"/>
      <c r="N5" s="113" t="s">
        <v>94</v>
      </c>
      <c r="O5" s="113"/>
      <c r="P5" s="65"/>
      <c r="Q5" s="113" t="s">
        <v>95</v>
      </c>
      <c r="R5" s="113"/>
      <c r="S5" s="65"/>
      <c r="T5" s="113" t="s">
        <v>96</v>
      </c>
      <c r="U5" s="113"/>
      <c r="V5" s="65"/>
      <c r="W5" s="118" t="s">
        <v>97</v>
      </c>
      <c r="X5" s="118"/>
      <c r="Y5" s="65"/>
      <c r="Z5" s="118" t="s">
        <v>98</v>
      </c>
      <c r="AA5" s="118"/>
      <c r="AB5" s="65"/>
      <c r="AC5" s="109" t="s">
        <v>20</v>
      </c>
    </row>
    <row r="6" spans="1:29" s="1" customFormat="1" ht="15.75" x14ac:dyDescent="0.25">
      <c r="D6" s="65"/>
      <c r="G6" s="65"/>
      <c r="J6" s="65"/>
      <c r="M6" s="67"/>
      <c r="P6" s="65"/>
      <c r="S6" s="65"/>
      <c r="V6" s="65"/>
      <c r="W6" s="50"/>
      <c r="X6" s="50"/>
      <c r="Y6" s="65"/>
      <c r="Z6" s="50"/>
      <c r="AA6" s="50"/>
      <c r="AB6" s="65"/>
      <c r="AC6" s="3"/>
    </row>
    <row r="7" spans="1:29" s="1" customFormat="1" ht="18" customHeight="1" x14ac:dyDescent="0.25">
      <c r="A7" s="1" t="s">
        <v>13</v>
      </c>
      <c r="B7" s="3"/>
      <c r="C7" s="4">
        <v>9216</v>
      </c>
      <c r="D7" s="65"/>
      <c r="E7" s="3"/>
      <c r="F7" s="4">
        <v>9438</v>
      </c>
      <c r="G7" s="65"/>
      <c r="H7" s="3"/>
      <c r="I7" s="4">
        <v>9737</v>
      </c>
      <c r="J7" s="65"/>
      <c r="K7" s="3"/>
      <c r="L7" s="4">
        <v>11113</v>
      </c>
      <c r="M7" s="70"/>
      <c r="N7" s="3"/>
      <c r="O7" s="4">
        <v>2686.9799999999996</v>
      </c>
      <c r="P7" s="65"/>
      <c r="Q7" s="3"/>
      <c r="R7" s="4">
        <f>O9</f>
        <v>12440.98</v>
      </c>
      <c r="S7" s="65"/>
      <c r="T7" s="3"/>
      <c r="U7" s="4">
        <f>R9</f>
        <v>22666.029999999995</v>
      </c>
      <c r="V7" s="65"/>
      <c r="W7" s="45"/>
      <c r="X7" s="48">
        <f>U9</f>
        <v>12900.999999999995</v>
      </c>
      <c r="Y7" s="65"/>
      <c r="Z7" s="45"/>
      <c r="AA7" s="48">
        <f>X9</f>
        <v>11777.709999999995</v>
      </c>
      <c r="AB7" s="65"/>
      <c r="AC7" s="4">
        <f>+AA7-X7</f>
        <v>-1123.2899999999991</v>
      </c>
    </row>
    <row r="8" spans="1:29" s="1" customFormat="1" ht="18" customHeight="1" x14ac:dyDescent="0.25">
      <c r="A8" s="1" t="s">
        <v>15</v>
      </c>
      <c r="B8" s="3"/>
      <c r="C8" s="5">
        <v>222</v>
      </c>
      <c r="D8" s="65"/>
      <c r="E8" s="3"/>
      <c r="F8" s="5">
        <v>299</v>
      </c>
      <c r="G8" s="65"/>
      <c r="H8" s="3"/>
      <c r="I8" s="5">
        <v>1376</v>
      </c>
      <c r="J8" s="65"/>
      <c r="K8" s="45"/>
      <c r="L8" s="46">
        <v>-8426</v>
      </c>
      <c r="M8" s="71"/>
      <c r="N8" s="3"/>
      <c r="O8" s="5">
        <v>9754</v>
      </c>
      <c r="P8" s="65"/>
      <c r="Q8" s="45"/>
      <c r="R8" s="46">
        <f>R36</f>
        <v>10225.049999999996</v>
      </c>
      <c r="S8" s="65"/>
      <c r="T8" s="45"/>
      <c r="U8" s="46">
        <f>U36</f>
        <v>-9765.0300000000007</v>
      </c>
      <c r="V8" s="65"/>
      <c r="W8" s="45"/>
      <c r="X8" s="46">
        <v>-1123.29</v>
      </c>
      <c r="Y8" s="65"/>
      <c r="Z8" s="45"/>
      <c r="AA8" s="46">
        <v>30349.360000000001</v>
      </c>
      <c r="AB8" s="65"/>
      <c r="AC8" s="3">
        <f>+AA8-X8</f>
        <v>31472.65</v>
      </c>
    </row>
    <row r="9" spans="1:29" s="1" customFormat="1" ht="21" customHeight="1" thickBot="1" x14ac:dyDescent="0.3">
      <c r="A9" s="1" t="s">
        <v>14</v>
      </c>
      <c r="B9" s="3"/>
      <c r="C9" s="6">
        <f>+C7+C8</f>
        <v>9438</v>
      </c>
      <c r="D9" s="65"/>
      <c r="E9" s="3"/>
      <c r="F9" s="6">
        <f>+F7+F8</f>
        <v>9737</v>
      </c>
      <c r="G9" s="65"/>
      <c r="H9" s="3"/>
      <c r="I9" s="6">
        <f>+I7+I8</f>
        <v>11113</v>
      </c>
      <c r="J9" s="65"/>
      <c r="K9" s="45"/>
      <c r="L9" s="47">
        <f>SUM(L7:L8)</f>
        <v>2687</v>
      </c>
      <c r="M9" s="70"/>
      <c r="N9" s="3"/>
      <c r="O9" s="6">
        <f>+O7+O8</f>
        <v>12440.98</v>
      </c>
      <c r="P9" s="65"/>
      <c r="Q9" s="45"/>
      <c r="R9" s="47">
        <f>SUM(R7:R8)</f>
        <v>22666.029999999995</v>
      </c>
      <c r="S9" s="65"/>
      <c r="T9" s="45"/>
      <c r="U9" s="47">
        <f>SUM(U7:U8)</f>
        <v>12900.999999999995</v>
      </c>
      <c r="V9" s="65"/>
      <c r="W9" s="45"/>
      <c r="X9" s="47">
        <f>SUM(X7:X8)</f>
        <v>11777.709999999995</v>
      </c>
      <c r="Y9" s="65"/>
      <c r="Z9" s="45"/>
      <c r="AA9" s="47">
        <f>SUM(AA7:AA8)</f>
        <v>42127.069999999992</v>
      </c>
      <c r="AB9" s="65"/>
      <c r="AC9" s="110">
        <f>+AA9-X9</f>
        <v>30349.359999999997</v>
      </c>
    </row>
    <row r="10" spans="1:29" s="1" customFormat="1" ht="16.5" thickTop="1" x14ac:dyDescent="0.25">
      <c r="B10" s="3"/>
      <c r="C10" s="3"/>
      <c r="D10" s="65"/>
      <c r="E10" s="3"/>
      <c r="F10" s="3"/>
      <c r="G10" s="65"/>
      <c r="H10" s="3"/>
      <c r="I10" s="3"/>
      <c r="J10" s="65"/>
      <c r="K10" s="45"/>
      <c r="L10" s="45"/>
      <c r="M10" s="71"/>
      <c r="N10" s="3"/>
      <c r="O10" s="3"/>
      <c r="P10" s="65"/>
      <c r="Q10" s="45"/>
      <c r="R10" s="45"/>
      <c r="S10" s="65"/>
      <c r="T10" s="45"/>
      <c r="U10" s="45"/>
      <c r="V10" s="65"/>
      <c r="W10" s="45"/>
      <c r="X10" s="45"/>
      <c r="Y10" s="65"/>
      <c r="Z10" s="45"/>
      <c r="AA10" s="45"/>
      <c r="AB10" s="65"/>
      <c r="AC10" s="3" t="s">
        <v>69</v>
      </c>
    </row>
    <row r="11" spans="1:29" s="1" customFormat="1" ht="15.75" x14ac:dyDescent="0.25">
      <c r="B11" s="3"/>
      <c r="C11" s="3"/>
      <c r="D11" s="65"/>
      <c r="E11" s="3"/>
      <c r="F11" s="3"/>
      <c r="G11" s="65"/>
      <c r="H11" s="3"/>
      <c r="I11" s="3"/>
      <c r="J11" s="65"/>
      <c r="K11" s="45"/>
      <c r="L11" s="45"/>
      <c r="M11" s="71"/>
      <c r="N11" s="3"/>
      <c r="O11" s="3"/>
      <c r="P11" s="65"/>
      <c r="Q11" s="45"/>
      <c r="R11" s="45"/>
      <c r="S11" s="65"/>
      <c r="T11" s="45"/>
      <c r="U11" s="45"/>
      <c r="V11" s="65"/>
      <c r="W11" s="45"/>
      <c r="X11" s="45"/>
      <c r="Y11" s="65"/>
      <c r="Z11" s="45"/>
      <c r="AA11" s="45"/>
      <c r="AB11" s="65"/>
      <c r="AC11" s="3" t="s">
        <v>69</v>
      </c>
    </row>
    <row r="12" spans="1:29" s="1" customFormat="1" ht="15.75" x14ac:dyDescent="0.25">
      <c r="B12" s="3"/>
      <c r="C12" s="3"/>
      <c r="D12" s="65"/>
      <c r="E12" s="3"/>
      <c r="F12" s="3"/>
      <c r="G12" s="65"/>
      <c r="H12" s="3"/>
      <c r="I12" s="3"/>
      <c r="J12" s="65"/>
      <c r="K12" s="45"/>
      <c r="L12" s="45"/>
      <c r="M12" s="71"/>
      <c r="N12" s="3"/>
      <c r="O12" s="3"/>
      <c r="P12" s="65"/>
      <c r="Q12" s="45"/>
      <c r="R12" s="45"/>
      <c r="S12" s="65"/>
      <c r="T12" s="45"/>
      <c r="U12" s="45"/>
      <c r="V12" s="65"/>
      <c r="W12" s="45"/>
      <c r="X12" s="45"/>
      <c r="Y12" s="65"/>
      <c r="Z12" s="45"/>
      <c r="AA12" s="45"/>
      <c r="AB12" s="65"/>
      <c r="AC12" s="3" t="s">
        <v>69</v>
      </c>
    </row>
    <row r="13" spans="1:29" s="1" customFormat="1" ht="15.75" x14ac:dyDescent="0.25">
      <c r="A13" s="7" t="s">
        <v>0</v>
      </c>
      <c r="B13" s="75"/>
      <c r="C13" s="75"/>
      <c r="D13" s="76"/>
      <c r="E13" s="75"/>
      <c r="F13" s="75"/>
      <c r="G13" s="76"/>
      <c r="H13" s="75"/>
      <c r="I13" s="75"/>
      <c r="J13" s="77"/>
      <c r="K13" s="78"/>
      <c r="L13" s="78"/>
      <c r="M13" s="79"/>
      <c r="N13" s="75"/>
      <c r="O13" s="75"/>
      <c r="P13" s="77"/>
      <c r="Q13" s="78"/>
      <c r="R13" s="78"/>
      <c r="S13" s="65"/>
      <c r="T13" s="78"/>
      <c r="U13" s="78"/>
      <c r="V13" s="65"/>
      <c r="W13" s="78"/>
      <c r="X13" s="78"/>
      <c r="Y13" s="65"/>
      <c r="Z13" s="78"/>
      <c r="AA13" s="78"/>
      <c r="AB13" s="65"/>
      <c r="AC13" s="3" t="s">
        <v>69</v>
      </c>
    </row>
    <row r="14" spans="1:29" s="1" customFormat="1" ht="18" customHeight="1" x14ac:dyDescent="0.25">
      <c r="A14" s="1" t="s">
        <v>1</v>
      </c>
      <c r="B14" s="75"/>
      <c r="C14" s="80">
        <v>12006</v>
      </c>
      <c r="D14" s="77"/>
      <c r="E14" s="75"/>
      <c r="F14" s="80">
        <v>18499</v>
      </c>
      <c r="G14" s="77"/>
      <c r="H14" s="75"/>
      <c r="I14" s="80">
        <v>10597</v>
      </c>
      <c r="J14" s="77"/>
      <c r="K14" s="78"/>
      <c r="L14" s="74">
        <v>19020</v>
      </c>
      <c r="M14" s="81"/>
      <c r="N14" s="75"/>
      <c r="O14" s="80">
        <v>10595</v>
      </c>
      <c r="P14" s="77"/>
      <c r="Q14" s="78"/>
      <c r="R14" s="74">
        <v>9281</v>
      </c>
      <c r="S14" s="65"/>
      <c r="T14" s="78"/>
      <c r="U14" s="74">
        <v>6170</v>
      </c>
      <c r="V14" s="65"/>
      <c r="W14" s="78"/>
      <c r="X14" s="74">
        <v>14867</v>
      </c>
      <c r="Y14" s="65"/>
      <c r="Z14" s="78"/>
      <c r="AA14" s="74">
        <v>23038</v>
      </c>
      <c r="AB14" s="65"/>
      <c r="AC14" s="4">
        <f>+AA14-X14</f>
        <v>8171</v>
      </c>
    </row>
    <row r="15" spans="1:29" s="1" customFormat="1" ht="18" customHeight="1" x14ac:dyDescent="0.25">
      <c r="A15" s="1" t="s">
        <v>58</v>
      </c>
      <c r="B15" s="75"/>
      <c r="C15" s="75">
        <v>0</v>
      </c>
      <c r="D15" s="77"/>
      <c r="E15" s="75"/>
      <c r="F15" s="75">
        <v>0</v>
      </c>
      <c r="G15" s="77"/>
      <c r="H15" s="75"/>
      <c r="I15" s="75">
        <v>266</v>
      </c>
      <c r="J15" s="77"/>
      <c r="K15" s="78"/>
      <c r="L15" s="78">
        <v>179</v>
      </c>
      <c r="M15" s="79"/>
      <c r="N15" s="75"/>
      <c r="O15" s="75">
        <v>183</v>
      </c>
      <c r="P15" s="77"/>
      <c r="Q15" s="78"/>
      <c r="R15" s="78">
        <v>85.63</v>
      </c>
      <c r="S15" s="65"/>
      <c r="T15" s="78"/>
      <c r="U15" s="78">
        <v>98.62</v>
      </c>
      <c r="V15" s="65"/>
      <c r="W15" s="78"/>
      <c r="X15" s="78">
        <v>85.69</v>
      </c>
      <c r="Y15" s="65"/>
      <c r="Z15" s="78"/>
      <c r="AA15" s="78">
        <v>50.88</v>
      </c>
      <c r="AB15" s="65"/>
      <c r="AC15" s="3">
        <f>+AA15-X15</f>
        <v>-34.809999999999995</v>
      </c>
    </row>
    <row r="16" spans="1:29" s="1" customFormat="1" ht="18" customHeight="1" x14ac:dyDescent="0.25">
      <c r="A16" s="1" t="s">
        <v>3</v>
      </c>
      <c r="B16" s="75"/>
      <c r="C16" s="75"/>
      <c r="D16" s="77"/>
      <c r="E16" s="75"/>
      <c r="F16" s="75"/>
      <c r="G16" s="77"/>
      <c r="H16" s="75"/>
      <c r="I16" s="75"/>
      <c r="J16" s="77"/>
      <c r="K16" s="78"/>
      <c r="L16" s="78"/>
      <c r="M16" s="79"/>
      <c r="N16" s="75"/>
      <c r="O16" s="75"/>
      <c r="P16" s="77"/>
      <c r="Q16" s="78"/>
      <c r="R16" s="78"/>
      <c r="S16" s="65"/>
      <c r="T16" s="78"/>
      <c r="U16" s="78"/>
      <c r="V16" s="65"/>
      <c r="W16" s="78"/>
      <c r="X16" s="78"/>
      <c r="Y16" s="65"/>
      <c r="Z16" s="78"/>
      <c r="AA16" s="78"/>
      <c r="AB16" s="65"/>
      <c r="AC16" s="3" t="s">
        <v>69</v>
      </c>
    </row>
    <row r="17" spans="1:29" s="1" customFormat="1" ht="18" customHeight="1" x14ac:dyDescent="0.25">
      <c r="A17" s="8" t="s">
        <v>89</v>
      </c>
      <c r="B17" s="108" t="s">
        <v>82</v>
      </c>
      <c r="C17" s="75"/>
      <c r="D17" s="82"/>
      <c r="E17" s="108" t="s">
        <v>83</v>
      </c>
      <c r="F17" s="75"/>
      <c r="G17" s="82"/>
      <c r="H17" s="108" t="s">
        <v>84</v>
      </c>
      <c r="I17" s="75"/>
      <c r="J17" s="77"/>
      <c r="K17" s="111" t="s">
        <v>85</v>
      </c>
      <c r="L17" s="78"/>
      <c r="M17" s="79"/>
      <c r="N17" s="111" t="s">
        <v>86</v>
      </c>
      <c r="O17" s="75"/>
      <c r="P17" s="77"/>
      <c r="Q17" s="111" t="s">
        <v>87</v>
      </c>
      <c r="R17" s="78"/>
      <c r="S17" s="65"/>
      <c r="T17" s="112" t="s">
        <v>88</v>
      </c>
      <c r="U17" s="78"/>
      <c r="V17" s="65"/>
      <c r="W17" s="112" t="s">
        <v>88</v>
      </c>
      <c r="X17" s="78"/>
      <c r="Y17" s="65"/>
      <c r="Z17" s="112" t="s">
        <v>100</v>
      </c>
      <c r="AA17" s="78"/>
      <c r="AB17" s="65"/>
      <c r="AC17" s="3" t="s">
        <v>69</v>
      </c>
    </row>
    <row r="18" spans="1:29" s="1" customFormat="1" ht="18" customHeight="1" x14ac:dyDescent="0.25">
      <c r="A18" s="9" t="s">
        <v>7</v>
      </c>
      <c r="B18" s="80">
        <v>40729</v>
      </c>
      <c r="C18" s="75"/>
      <c r="D18" s="83"/>
      <c r="E18" s="80">
        <v>3972</v>
      </c>
      <c r="F18" s="75"/>
      <c r="G18" s="83"/>
      <c r="H18" s="80">
        <v>22662</v>
      </c>
      <c r="I18" s="75"/>
      <c r="J18" s="77"/>
      <c r="K18" s="78">
        <v>16092</v>
      </c>
      <c r="L18" s="78"/>
      <c r="M18" s="79"/>
      <c r="N18" s="80">
        <v>29511</v>
      </c>
      <c r="O18" s="75"/>
      <c r="P18" s="77"/>
      <c r="Q18" s="78">
        <v>31070</v>
      </c>
      <c r="R18" s="78"/>
      <c r="S18" s="65"/>
      <c r="T18" s="78">
        <v>0</v>
      </c>
      <c r="U18" s="78"/>
      <c r="V18" s="65"/>
      <c r="W18" s="78">
        <v>0</v>
      </c>
      <c r="X18" s="78"/>
      <c r="Y18" s="65"/>
      <c r="Z18" s="78">
        <v>12723</v>
      </c>
      <c r="AA18" s="78"/>
      <c r="AB18" s="65"/>
      <c r="AC18" s="3">
        <f>+Z18-W18</f>
        <v>12723</v>
      </c>
    </row>
    <row r="19" spans="1:29" s="1" customFormat="1" ht="18" customHeight="1" x14ac:dyDescent="0.25">
      <c r="A19" s="9" t="s">
        <v>6</v>
      </c>
      <c r="B19" s="84">
        <v>21555</v>
      </c>
      <c r="C19" s="75"/>
      <c r="D19" s="83"/>
      <c r="E19" s="84">
        <v>509</v>
      </c>
      <c r="F19" s="75"/>
      <c r="G19" s="83"/>
      <c r="H19" s="84">
        <v>6570</v>
      </c>
      <c r="I19" s="75"/>
      <c r="J19" s="77"/>
      <c r="K19" s="85">
        <v>5844</v>
      </c>
      <c r="L19" s="78"/>
      <c r="M19" s="79"/>
      <c r="N19" s="84">
        <v>5784</v>
      </c>
      <c r="O19" s="75"/>
      <c r="P19" s="77"/>
      <c r="Q19" s="85">
        <v>10345.08</v>
      </c>
      <c r="R19" s="78"/>
      <c r="S19" s="65"/>
      <c r="T19" s="85">
        <v>0</v>
      </c>
      <c r="U19" s="78"/>
      <c r="V19" s="65"/>
      <c r="W19" s="85">
        <v>0</v>
      </c>
      <c r="X19" s="78"/>
      <c r="Y19" s="65"/>
      <c r="Z19" s="85">
        <v>2269.02</v>
      </c>
      <c r="AA19" s="78"/>
      <c r="AB19" s="65"/>
      <c r="AC19" s="3">
        <f>+Z19-W19</f>
        <v>2269.02</v>
      </c>
    </row>
    <row r="20" spans="1:29" s="1" customFormat="1" ht="18" customHeight="1" x14ac:dyDescent="0.25">
      <c r="A20" s="9" t="s">
        <v>66</v>
      </c>
      <c r="B20" s="75"/>
      <c r="C20" s="75">
        <v>19173</v>
      </c>
      <c r="D20" s="83"/>
      <c r="E20" s="75"/>
      <c r="F20" s="75">
        <v>3463</v>
      </c>
      <c r="G20" s="83"/>
      <c r="H20" s="75"/>
      <c r="I20" s="75">
        <v>16092</v>
      </c>
      <c r="J20" s="77"/>
      <c r="K20" s="78"/>
      <c r="L20" s="78">
        <f>K18-K19</f>
        <v>10248</v>
      </c>
      <c r="M20" s="79"/>
      <c r="N20" s="75"/>
      <c r="O20" s="75">
        <v>23727</v>
      </c>
      <c r="P20" s="77"/>
      <c r="Q20" s="78"/>
      <c r="R20" s="78">
        <f>Q18-Q19</f>
        <v>20724.919999999998</v>
      </c>
      <c r="S20" s="65"/>
      <c r="T20" s="78"/>
      <c r="U20" s="78">
        <f>T18-T19</f>
        <v>0</v>
      </c>
      <c r="V20" s="65"/>
      <c r="W20" s="78"/>
      <c r="X20" s="78">
        <f>W18-W19</f>
        <v>0</v>
      </c>
      <c r="Y20" s="65"/>
      <c r="Z20" s="78"/>
      <c r="AA20" s="78">
        <f>Z18-Z19</f>
        <v>10453.98</v>
      </c>
      <c r="AB20" s="65"/>
      <c r="AC20" s="3">
        <f>+AA20-X20</f>
        <v>10453.98</v>
      </c>
    </row>
    <row r="21" spans="1:29" s="1" customFormat="1" ht="21" customHeight="1" x14ac:dyDescent="0.25">
      <c r="A21" s="56" t="s">
        <v>27</v>
      </c>
      <c r="B21" s="75"/>
      <c r="C21" s="86">
        <v>31180</v>
      </c>
      <c r="D21" s="87"/>
      <c r="E21" s="75"/>
      <c r="F21" s="86">
        <v>21962</v>
      </c>
      <c r="G21" s="87"/>
      <c r="H21" s="75"/>
      <c r="I21" s="86">
        <v>26955</v>
      </c>
      <c r="J21" s="77"/>
      <c r="K21" s="78"/>
      <c r="L21" s="88">
        <f>SUM(L14:L20)</f>
        <v>29447</v>
      </c>
      <c r="M21" s="79"/>
      <c r="N21" s="75"/>
      <c r="O21" s="86">
        <v>34505</v>
      </c>
      <c r="P21" s="77"/>
      <c r="Q21" s="78"/>
      <c r="R21" s="88">
        <f>SUM(R14:R20)</f>
        <v>30091.549999999996</v>
      </c>
      <c r="S21" s="65"/>
      <c r="T21" s="78"/>
      <c r="U21" s="88">
        <f>SUM(U14:U20)</f>
        <v>6268.62</v>
      </c>
      <c r="V21" s="65"/>
      <c r="W21" s="78"/>
      <c r="X21" s="88">
        <f>SUM(X14:X20)</f>
        <v>14952.69</v>
      </c>
      <c r="Y21" s="65"/>
      <c r="Z21" s="78"/>
      <c r="AA21" s="88">
        <f>SUM(AA14:AA20)</f>
        <v>33542.86</v>
      </c>
      <c r="AB21" s="65"/>
      <c r="AC21" s="3">
        <f>+AA21-X21</f>
        <v>18590.169999999998</v>
      </c>
    </row>
    <row r="22" spans="1:29" s="1" customFormat="1" ht="7.5" customHeight="1" x14ac:dyDescent="0.25">
      <c r="B22" s="75"/>
      <c r="C22" s="75"/>
      <c r="D22" s="77"/>
      <c r="E22" s="75"/>
      <c r="F22" s="75"/>
      <c r="G22" s="77"/>
      <c r="H22" s="75"/>
      <c r="I22" s="75"/>
      <c r="J22" s="77"/>
      <c r="K22" s="78"/>
      <c r="L22" s="78"/>
      <c r="M22" s="79"/>
      <c r="N22" s="75"/>
      <c r="O22" s="75"/>
      <c r="P22" s="77"/>
      <c r="Q22" s="78"/>
      <c r="R22" s="78"/>
      <c r="S22" s="65"/>
      <c r="T22" s="78"/>
      <c r="U22" s="78"/>
      <c r="V22" s="65"/>
      <c r="W22" s="78"/>
      <c r="X22" s="78"/>
      <c r="Y22" s="65"/>
      <c r="Z22" s="78"/>
      <c r="AA22" s="78"/>
      <c r="AB22" s="65"/>
      <c r="AC22" s="3">
        <f t="shared" ref="AC8:AC36" si="0">U22-R22</f>
        <v>0</v>
      </c>
    </row>
    <row r="23" spans="1:29" s="1" customFormat="1" ht="15.75" x14ac:dyDescent="0.25">
      <c r="A23" s="7" t="s">
        <v>71</v>
      </c>
      <c r="B23" s="75"/>
      <c r="C23" s="75"/>
      <c r="D23" s="76"/>
      <c r="E23" s="75"/>
      <c r="F23" s="75"/>
      <c r="G23" s="76"/>
      <c r="H23" s="75"/>
      <c r="I23" s="75"/>
      <c r="J23" s="77"/>
      <c r="K23" s="78"/>
      <c r="L23" s="78"/>
      <c r="M23" s="79"/>
      <c r="N23" s="75"/>
      <c r="O23" s="75"/>
      <c r="P23" s="77"/>
      <c r="Q23" s="78"/>
      <c r="R23" s="78"/>
      <c r="S23" s="65"/>
      <c r="T23" s="78"/>
      <c r="U23" s="78"/>
      <c r="V23" s="65"/>
      <c r="W23" s="78"/>
      <c r="X23" s="78"/>
      <c r="Y23" s="65"/>
      <c r="Z23" s="78"/>
      <c r="AA23" s="78"/>
      <c r="AB23" s="65"/>
      <c r="AC23" s="3">
        <f t="shared" si="0"/>
        <v>0</v>
      </c>
    </row>
    <row r="24" spans="1:29" s="1" customFormat="1" ht="18" customHeight="1" x14ac:dyDescent="0.25">
      <c r="A24" s="1" t="s">
        <v>57</v>
      </c>
      <c r="B24" s="75"/>
      <c r="C24" s="75">
        <v>0</v>
      </c>
      <c r="D24" s="77"/>
      <c r="E24" s="75"/>
      <c r="F24" s="75">
        <v>0</v>
      </c>
      <c r="G24" s="77"/>
      <c r="H24" s="75"/>
      <c r="I24" s="75">
        <v>60</v>
      </c>
      <c r="J24" s="77"/>
      <c r="K24" s="78"/>
      <c r="L24" s="78">
        <v>138</v>
      </c>
      <c r="M24" s="79"/>
      <c r="N24" s="75"/>
      <c r="O24" s="75">
        <v>93</v>
      </c>
      <c r="P24" s="77"/>
      <c r="Q24" s="78"/>
      <c r="R24" s="78">
        <v>171.5</v>
      </c>
      <c r="S24" s="65"/>
      <c r="T24" s="78"/>
      <c r="U24" s="78">
        <v>99.65</v>
      </c>
      <c r="V24" s="65"/>
      <c r="W24" s="78"/>
      <c r="X24" s="78">
        <v>256.98</v>
      </c>
      <c r="Y24" s="65"/>
      <c r="Z24" s="78"/>
      <c r="AA24" s="78">
        <v>131.97</v>
      </c>
      <c r="AB24" s="65"/>
      <c r="AC24" s="3">
        <f>+AA24-X24</f>
        <v>-125.01000000000002</v>
      </c>
    </row>
    <row r="25" spans="1:29" s="1" customFormat="1" ht="18" customHeight="1" x14ac:dyDescent="0.25">
      <c r="A25" s="1" t="s">
        <v>56</v>
      </c>
      <c r="B25" s="75"/>
      <c r="C25" s="75">
        <v>958</v>
      </c>
      <c r="D25" s="77"/>
      <c r="E25" s="75"/>
      <c r="F25" s="75">
        <v>1663</v>
      </c>
      <c r="G25" s="77"/>
      <c r="H25" s="75"/>
      <c r="I25" s="75">
        <v>519</v>
      </c>
      <c r="J25" s="77"/>
      <c r="K25" s="78"/>
      <c r="L25" s="78">
        <v>734</v>
      </c>
      <c r="M25" s="79"/>
      <c r="N25" s="75"/>
      <c r="O25" s="75">
        <v>359</v>
      </c>
      <c r="P25" s="77"/>
      <c r="Q25" s="78"/>
      <c r="R25" s="78">
        <v>334</v>
      </c>
      <c r="S25" s="65"/>
      <c r="T25" s="78"/>
      <c r="U25" s="78">
        <v>0</v>
      </c>
      <c r="V25" s="65"/>
      <c r="W25" s="78"/>
      <c r="X25" s="78">
        <v>0</v>
      </c>
      <c r="Y25" s="65"/>
      <c r="Z25" s="78"/>
      <c r="AA25" s="78">
        <v>0</v>
      </c>
      <c r="AB25" s="65"/>
      <c r="AC25" s="3">
        <f>+AA25-X25</f>
        <v>0</v>
      </c>
    </row>
    <row r="26" spans="1:29" s="1" customFormat="1" ht="18" customHeight="1" x14ac:dyDescent="0.25">
      <c r="A26" s="1" t="s">
        <v>65</v>
      </c>
      <c r="B26" s="75"/>
      <c r="C26" s="89">
        <v>0</v>
      </c>
      <c r="D26" s="77"/>
      <c r="E26" s="75"/>
      <c r="F26" s="89">
        <v>0</v>
      </c>
      <c r="G26" s="77"/>
      <c r="H26" s="75"/>
      <c r="I26" s="89">
        <v>0</v>
      </c>
      <c r="J26" s="90"/>
      <c r="K26" s="91"/>
      <c r="L26" s="91">
        <v>0</v>
      </c>
      <c r="M26" s="79"/>
      <c r="N26" s="75"/>
      <c r="O26" s="89">
        <v>174</v>
      </c>
      <c r="P26" s="90"/>
      <c r="Q26" s="91"/>
      <c r="R26" s="91">
        <v>11</v>
      </c>
      <c r="S26" s="65"/>
      <c r="T26" s="91"/>
      <c r="U26" s="91">
        <v>84</v>
      </c>
      <c r="V26" s="65"/>
      <c r="W26" s="91"/>
      <c r="X26" s="91">
        <v>0</v>
      </c>
      <c r="Y26" s="65"/>
      <c r="Z26" s="91"/>
      <c r="AA26" s="91">
        <v>126.53</v>
      </c>
      <c r="AB26" s="65"/>
      <c r="AC26" s="3">
        <f>+AA26-X26</f>
        <v>126.53</v>
      </c>
    </row>
    <row r="27" spans="1:29" s="1" customFormat="1" ht="18" customHeight="1" x14ac:dyDescent="0.25">
      <c r="A27" s="1" t="s">
        <v>70</v>
      </c>
      <c r="B27" s="75"/>
      <c r="C27" s="84">
        <v>0</v>
      </c>
      <c r="D27" s="77"/>
      <c r="E27" s="75"/>
      <c r="F27" s="84">
        <v>0</v>
      </c>
      <c r="G27" s="77"/>
      <c r="H27" s="75"/>
      <c r="I27" s="84">
        <v>0</v>
      </c>
      <c r="J27" s="90"/>
      <c r="K27" s="91"/>
      <c r="L27" s="85">
        <v>0</v>
      </c>
      <c r="M27" s="79"/>
      <c r="N27" s="75"/>
      <c r="O27" s="84">
        <f>125*5</f>
        <v>625</v>
      </c>
      <c r="P27" s="90"/>
      <c r="Q27" s="91"/>
      <c r="R27" s="85">
        <f>125*12</f>
        <v>1500</v>
      </c>
      <c r="S27" s="65"/>
      <c r="T27" s="91"/>
      <c r="U27" s="85">
        <v>1350</v>
      </c>
      <c r="V27" s="65"/>
      <c r="W27" s="91"/>
      <c r="X27" s="85">
        <v>719</v>
      </c>
      <c r="Y27" s="65"/>
      <c r="Z27" s="91"/>
      <c r="AA27" s="85">
        <v>685</v>
      </c>
      <c r="AB27" s="65"/>
      <c r="AC27" s="3">
        <f>+AA27-X27</f>
        <v>-34</v>
      </c>
    </row>
    <row r="28" spans="1:29" s="1" customFormat="1" ht="21" customHeight="1" x14ac:dyDescent="0.25">
      <c r="A28" s="56" t="s">
        <v>72</v>
      </c>
      <c r="B28" s="75"/>
      <c r="C28" s="84">
        <v>958</v>
      </c>
      <c r="D28" s="87"/>
      <c r="E28" s="75"/>
      <c r="F28" s="84">
        <v>1663</v>
      </c>
      <c r="G28" s="87"/>
      <c r="H28" s="75"/>
      <c r="I28" s="84">
        <v>579</v>
      </c>
      <c r="J28" s="77"/>
      <c r="K28" s="78"/>
      <c r="L28" s="85">
        <f>SUM(L24:L27)</f>
        <v>872</v>
      </c>
      <c r="M28" s="79"/>
      <c r="N28" s="75"/>
      <c r="O28" s="84">
        <v>1251</v>
      </c>
      <c r="P28" s="77"/>
      <c r="Q28" s="78"/>
      <c r="R28" s="85">
        <f>SUM(R24:R27)</f>
        <v>2016.5</v>
      </c>
      <c r="S28" s="65"/>
      <c r="T28" s="78"/>
      <c r="U28" s="85">
        <f>SUM(U24:U27)</f>
        <v>1533.65</v>
      </c>
      <c r="V28" s="65"/>
      <c r="W28" s="78"/>
      <c r="X28" s="85">
        <f>SUM(X24:X27)</f>
        <v>975.98</v>
      </c>
      <c r="Y28" s="65"/>
      <c r="Z28" s="78"/>
      <c r="AA28" s="85">
        <f>SUM(AA24:AA27)</f>
        <v>943.5</v>
      </c>
      <c r="AB28" s="65"/>
      <c r="AC28" s="3">
        <f>+AA28-X28</f>
        <v>-32.480000000000018</v>
      </c>
    </row>
    <row r="29" spans="1:29" s="1" customFormat="1" ht="15.75" x14ac:dyDescent="0.25">
      <c r="B29" s="75"/>
      <c r="C29" s="75"/>
      <c r="D29" s="77"/>
      <c r="E29" s="75"/>
      <c r="F29" s="75"/>
      <c r="G29" s="77"/>
      <c r="H29" s="75"/>
      <c r="I29" s="75"/>
      <c r="J29" s="77"/>
      <c r="K29" s="78"/>
      <c r="L29" s="78"/>
      <c r="M29" s="79"/>
      <c r="N29" s="75"/>
      <c r="O29" s="75"/>
      <c r="P29" s="77"/>
      <c r="Q29" s="78"/>
      <c r="R29" s="78"/>
      <c r="S29" s="65"/>
      <c r="T29" s="78"/>
      <c r="U29" s="78"/>
      <c r="V29" s="65"/>
      <c r="W29" s="78"/>
      <c r="X29" s="78"/>
      <c r="Y29" s="65"/>
      <c r="Z29" s="78"/>
      <c r="AA29" s="78"/>
      <c r="AB29" s="65"/>
      <c r="AC29" s="3">
        <f t="shared" si="0"/>
        <v>0</v>
      </c>
    </row>
    <row r="30" spans="1:29" s="1" customFormat="1" ht="18" customHeight="1" x14ac:dyDescent="0.25">
      <c r="A30" s="1" t="s">
        <v>17</v>
      </c>
      <c r="B30" s="75"/>
      <c r="C30" s="75">
        <v>30222</v>
      </c>
      <c r="D30" s="77"/>
      <c r="E30" s="75"/>
      <c r="F30" s="75">
        <v>20299</v>
      </c>
      <c r="G30" s="77"/>
      <c r="H30" s="75"/>
      <c r="I30" s="75">
        <v>26376</v>
      </c>
      <c r="J30" s="77"/>
      <c r="K30" s="78"/>
      <c r="L30" s="78">
        <f>L21-L28</f>
        <v>28575</v>
      </c>
      <c r="M30" s="79"/>
      <c r="N30" s="75"/>
      <c r="O30" s="75">
        <v>33254</v>
      </c>
      <c r="P30" s="77"/>
      <c r="Q30" s="78"/>
      <c r="R30" s="78">
        <f>R21-R28</f>
        <v>28075.049999999996</v>
      </c>
      <c r="S30" s="65"/>
      <c r="T30" s="78"/>
      <c r="U30" s="78">
        <f>U21-U28</f>
        <v>4734.9699999999993</v>
      </c>
      <c r="V30" s="65"/>
      <c r="W30" s="78"/>
      <c r="X30" s="78">
        <f>X21-X28</f>
        <v>13976.710000000001</v>
      </c>
      <c r="Y30" s="65"/>
      <c r="Z30" s="78"/>
      <c r="AA30" s="78">
        <f>AA21-AA28</f>
        <v>32599.360000000001</v>
      </c>
      <c r="AB30" s="65"/>
      <c r="AC30" s="3">
        <f>+AA30-X30</f>
        <v>18622.650000000001</v>
      </c>
    </row>
    <row r="31" spans="1:29" s="1" customFormat="1" ht="18" customHeight="1" x14ac:dyDescent="0.25">
      <c r="B31" s="75"/>
      <c r="C31" s="75"/>
      <c r="D31" s="77"/>
      <c r="E31" s="75"/>
      <c r="F31" s="75"/>
      <c r="G31" s="77"/>
      <c r="H31" s="75"/>
      <c r="I31" s="75"/>
      <c r="J31" s="77"/>
      <c r="K31" s="78"/>
      <c r="L31" s="78"/>
      <c r="M31" s="79"/>
      <c r="N31" s="75"/>
      <c r="O31" s="75"/>
      <c r="P31" s="77"/>
      <c r="Q31" s="78"/>
      <c r="R31" s="78"/>
      <c r="S31" s="65"/>
      <c r="T31" s="78"/>
      <c r="U31" s="78"/>
      <c r="V31" s="65"/>
      <c r="W31" s="78"/>
      <c r="X31" s="78"/>
      <c r="Y31" s="65"/>
      <c r="Z31" s="78"/>
      <c r="AA31" s="78"/>
      <c r="AB31" s="65"/>
      <c r="AC31" s="3">
        <f t="shared" si="0"/>
        <v>0</v>
      </c>
    </row>
    <row r="32" spans="1:29" s="1" customFormat="1" ht="18" customHeight="1" x14ac:dyDescent="0.25">
      <c r="A32" s="59" t="s">
        <v>73</v>
      </c>
      <c r="B32" s="75"/>
      <c r="C32" s="75"/>
      <c r="D32" s="92"/>
      <c r="E32" s="75"/>
      <c r="F32" s="75"/>
      <c r="G32" s="92"/>
      <c r="H32" s="75"/>
      <c r="I32" s="75"/>
      <c r="J32" s="77"/>
      <c r="K32" s="78"/>
      <c r="L32" s="78"/>
      <c r="M32" s="79"/>
      <c r="N32" s="75"/>
      <c r="O32" s="75"/>
      <c r="P32" s="77"/>
      <c r="Q32" s="78"/>
      <c r="R32" s="78"/>
      <c r="S32" s="65"/>
      <c r="T32" s="78"/>
      <c r="U32" s="78"/>
      <c r="V32" s="65"/>
      <c r="W32" s="78"/>
      <c r="X32" s="78"/>
      <c r="Y32" s="65"/>
      <c r="Z32" s="78"/>
      <c r="AA32" s="78"/>
      <c r="AB32" s="65"/>
      <c r="AC32" s="3">
        <f t="shared" si="0"/>
        <v>0</v>
      </c>
    </row>
    <row r="33" spans="1:29" s="1" customFormat="1" ht="35.25" customHeight="1" x14ac:dyDescent="0.25">
      <c r="A33" s="58" t="s">
        <v>74</v>
      </c>
      <c r="B33" s="80">
        <v>0</v>
      </c>
      <c r="C33" s="75" t="s">
        <v>69</v>
      </c>
      <c r="D33" s="93"/>
      <c r="E33" s="80">
        <v>0</v>
      </c>
      <c r="F33" s="75" t="s">
        <v>69</v>
      </c>
      <c r="G33" s="93"/>
      <c r="H33" s="80">
        <v>0</v>
      </c>
      <c r="I33" s="75" t="s">
        <v>69</v>
      </c>
      <c r="J33" s="77"/>
      <c r="K33" s="74">
        <v>0</v>
      </c>
      <c r="L33" s="78" t="s">
        <v>69</v>
      </c>
      <c r="M33" s="79"/>
      <c r="N33" s="80">
        <v>0</v>
      </c>
      <c r="O33" s="75" t="s">
        <v>69</v>
      </c>
      <c r="P33" s="77"/>
      <c r="Q33" s="74">
        <f>700+3000+2000+150</f>
        <v>5850</v>
      </c>
      <c r="R33" s="100" t="s">
        <v>69</v>
      </c>
      <c r="S33" s="65"/>
      <c r="T33" s="74">
        <v>6000</v>
      </c>
      <c r="U33" s="100" t="s">
        <v>69</v>
      </c>
      <c r="V33" s="65"/>
      <c r="W33" s="74">
        <v>2500</v>
      </c>
      <c r="X33" s="100" t="s">
        <v>69</v>
      </c>
      <c r="Y33" s="65"/>
      <c r="Z33" s="74">
        <v>0</v>
      </c>
      <c r="AA33" s="100" t="s">
        <v>69</v>
      </c>
      <c r="AB33" s="65"/>
      <c r="AC33" s="3">
        <f>+Z33-W33</f>
        <v>-2500</v>
      </c>
    </row>
    <row r="34" spans="1:29" s="1" customFormat="1" ht="18" customHeight="1" x14ac:dyDescent="0.25">
      <c r="A34" s="1" t="s">
        <v>75</v>
      </c>
      <c r="B34" s="84">
        <v>30000</v>
      </c>
      <c r="C34" s="94"/>
      <c r="D34" s="77"/>
      <c r="E34" s="84">
        <v>20000</v>
      </c>
      <c r="F34" s="94"/>
      <c r="G34" s="77"/>
      <c r="H34" s="84">
        <v>25000</v>
      </c>
      <c r="I34" s="94"/>
      <c r="J34" s="77"/>
      <c r="K34" s="85">
        <v>37000</v>
      </c>
      <c r="L34" s="94"/>
      <c r="M34" s="90"/>
      <c r="N34" s="84">
        <v>23500</v>
      </c>
      <c r="O34" s="94"/>
      <c r="P34" s="77"/>
      <c r="Q34" s="85">
        <v>12000</v>
      </c>
      <c r="R34" s="94"/>
      <c r="S34" s="65"/>
      <c r="T34" s="85">
        <v>8500</v>
      </c>
      <c r="U34" s="94"/>
      <c r="V34" s="65"/>
      <c r="W34" s="85">
        <v>12600</v>
      </c>
      <c r="X34" s="99"/>
      <c r="Y34" s="65"/>
      <c r="Z34" s="85">
        <v>2250</v>
      </c>
      <c r="AA34" s="99"/>
      <c r="AB34" s="65"/>
      <c r="AC34" s="5">
        <f>+Z34-W34</f>
        <v>-10350</v>
      </c>
    </row>
    <row r="35" spans="1:29" s="1" customFormat="1" ht="18" customHeight="1" x14ac:dyDescent="0.25">
      <c r="A35" s="57" t="s">
        <v>76</v>
      </c>
      <c r="B35" s="89"/>
      <c r="C35" s="84">
        <f>+B33+B34</f>
        <v>30000</v>
      </c>
      <c r="D35" s="95"/>
      <c r="E35" s="89"/>
      <c r="F35" s="84">
        <f>+E33+E34</f>
        <v>20000</v>
      </c>
      <c r="G35" s="95"/>
      <c r="H35" s="89"/>
      <c r="I35" s="84">
        <f>+H33+H34</f>
        <v>25000</v>
      </c>
      <c r="J35" s="77"/>
      <c r="K35" s="91"/>
      <c r="L35" s="85">
        <f>+K33+K34</f>
        <v>37000</v>
      </c>
      <c r="M35" s="79"/>
      <c r="N35" s="89"/>
      <c r="O35" s="84">
        <f>+N33+N34</f>
        <v>23500</v>
      </c>
      <c r="P35" s="77"/>
      <c r="Q35" s="91"/>
      <c r="R35" s="85">
        <f>+Q33+Q34</f>
        <v>17850</v>
      </c>
      <c r="S35" s="65"/>
      <c r="T35" s="91"/>
      <c r="U35" s="85">
        <f>+T33+T34</f>
        <v>14500</v>
      </c>
      <c r="V35" s="65"/>
      <c r="W35" s="91"/>
      <c r="X35" s="85">
        <f>+W33+W34</f>
        <v>15100</v>
      </c>
      <c r="Y35" s="65"/>
      <c r="Z35" s="91"/>
      <c r="AA35" s="85">
        <f>+Z33+Z34</f>
        <v>2250</v>
      </c>
      <c r="AB35" s="65"/>
      <c r="AC35" s="3">
        <f>+AA35-X35</f>
        <v>-12850</v>
      </c>
    </row>
    <row r="36" spans="1:29" s="1" customFormat="1" ht="21" customHeight="1" thickBot="1" x14ac:dyDescent="0.3">
      <c r="A36" s="10" t="s">
        <v>16</v>
      </c>
      <c r="B36" s="75"/>
      <c r="C36" s="96">
        <v>222</v>
      </c>
      <c r="D36" s="97"/>
      <c r="E36" s="75"/>
      <c r="F36" s="96">
        <v>299</v>
      </c>
      <c r="G36" s="97"/>
      <c r="H36" s="75"/>
      <c r="I36" s="96">
        <v>1376</v>
      </c>
      <c r="J36" s="77"/>
      <c r="K36" s="78"/>
      <c r="L36" s="98">
        <f>L30-L35</f>
        <v>-8425</v>
      </c>
      <c r="M36" s="81"/>
      <c r="N36" s="75"/>
      <c r="O36" s="96">
        <v>9754</v>
      </c>
      <c r="P36" s="77"/>
      <c r="Q36" s="78"/>
      <c r="R36" s="98">
        <f>R30-R35</f>
        <v>10225.049999999996</v>
      </c>
      <c r="S36" s="65"/>
      <c r="T36" s="78"/>
      <c r="U36" s="98">
        <f>U30-U35</f>
        <v>-9765.0300000000007</v>
      </c>
      <c r="V36" s="65"/>
      <c r="W36" s="78"/>
      <c r="X36" s="98">
        <f>X30-X35</f>
        <v>-1123.2899999999991</v>
      </c>
      <c r="Y36" s="65"/>
      <c r="Z36" s="78"/>
      <c r="AA36" s="98">
        <f>AA30-AA35</f>
        <v>30349.360000000001</v>
      </c>
      <c r="AB36" s="65"/>
      <c r="AC36" s="110">
        <f>-AA36-X36</f>
        <v>-29226.07</v>
      </c>
    </row>
    <row r="37" spans="1:29" s="1" customFormat="1" ht="16.5" thickTop="1" x14ac:dyDescent="0.25">
      <c r="B37" s="94"/>
      <c r="C37" s="94"/>
      <c r="D37" s="77"/>
      <c r="E37" s="94"/>
      <c r="F37" s="94"/>
      <c r="G37" s="77"/>
      <c r="H37" s="94"/>
      <c r="I37" s="94"/>
      <c r="J37" s="77"/>
      <c r="K37" s="99"/>
      <c r="L37" s="99"/>
      <c r="M37" s="90"/>
      <c r="N37" s="94"/>
      <c r="O37" s="94"/>
      <c r="P37" s="77"/>
      <c r="Q37" s="101" t="s">
        <v>69</v>
      </c>
      <c r="R37" s="99"/>
      <c r="S37" s="65"/>
      <c r="T37" s="101" t="s">
        <v>69</v>
      </c>
      <c r="U37" s="99"/>
      <c r="V37" s="65"/>
      <c r="W37" s="101" t="s">
        <v>69</v>
      </c>
      <c r="X37" s="99"/>
      <c r="Y37" s="65"/>
      <c r="Z37" s="101" t="s">
        <v>69</v>
      </c>
      <c r="AA37" s="99"/>
      <c r="AB37" s="65"/>
      <c r="AC37" s="108"/>
    </row>
    <row r="38" spans="1:29" s="1" customFormat="1" ht="15.75" x14ac:dyDescent="0.25">
      <c r="D38" s="65"/>
      <c r="G38" s="65"/>
      <c r="J38" s="65"/>
      <c r="K38" s="50"/>
      <c r="L38" s="50"/>
      <c r="M38" s="67"/>
      <c r="P38" s="65"/>
      <c r="Q38" s="50"/>
      <c r="R38" s="50"/>
      <c r="S38" s="65"/>
      <c r="T38" s="50"/>
      <c r="U38" s="50"/>
      <c r="V38" s="65"/>
      <c r="W38" s="50"/>
      <c r="X38" s="50"/>
      <c r="Y38" s="65"/>
      <c r="Z38" s="50"/>
      <c r="AA38" s="50"/>
      <c r="AB38" s="65"/>
      <c r="AC38" s="108"/>
    </row>
    <row r="39" spans="1:29" s="1" customFormat="1" ht="15.75" x14ac:dyDescent="0.25">
      <c r="D39" s="65"/>
      <c r="G39" s="65"/>
      <c r="J39" s="65"/>
      <c r="K39" s="50"/>
      <c r="L39" s="50"/>
      <c r="M39" s="67"/>
      <c r="P39" s="65"/>
      <c r="Q39" s="50"/>
      <c r="R39" s="50"/>
      <c r="S39" s="65"/>
      <c r="T39" s="50"/>
      <c r="U39" s="50"/>
      <c r="V39" s="65"/>
      <c r="W39" s="50"/>
      <c r="X39" s="50"/>
      <c r="Y39" s="65"/>
      <c r="Z39" s="50"/>
      <c r="AA39" s="50"/>
      <c r="AB39" s="65"/>
      <c r="AC39" s="108"/>
    </row>
    <row r="40" spans="1:29" s="1" customFormat="1" ht="16.5" thickBot="1" x14ac:dyDescent="0.3">
      <c r="A40" s="7" t="s">
        <v>30</v>
      </c>
      <c r="C40" s="51">
        <f>C35/C21</f>
        <v>0.96215522771007056</v>
      </c>
      <c r="D40" s="66"/>
      <c r="F40" s="51">
        <f>F35/F21</f>
        <v>0.91066387396411985</v>
      </c>
      <c r="G40" s="66"/>
      <c r="I40" s="51">
        <f>I35/I21</f>
        <v>0.92747171211278057</v>
      </c>
      <c r="J40" s="65"/>
      <c r="K40" s="50"/>
      <c r="L40" s="51">
        <f>(L35)/L21</f>
        <v>1.2564947193262472</v>
      </c>
      <c r="M40" s="72"/>
      <c r="O40" s="51">
        <f>O35/O21</f>
        <v>0.68106071583828431</v>
      </c>
      <c r="P40" s="65"/>
      <c r="Q40" s="50"/>
      <c r="R40" s="51">
        <f>(R35)/R21</f>
        <v>0.59318978251369581</v>
      </c>
      <c r="S40" s="65"/>
      <c r="T40" s="50"/>
      <c r="U40" s="51">
        <f>(U35)/U21</f>
        <v>2.3131087863038435</v>
      </c>
      <c r="V40" s="65"/>
      <c r="W40" s="50"/>
      <c r="X40" s="51">
        <f>(X35)/X21</f>
        <v>1.0098517390516355</v>
      </c>
      <c r="Y40" s="65"/>
      <c r="Z40" s="50"/>
      <c r="AA40" s="51">
        <f>(AA35)/AA21</f>
        <v>6.7078358851928546E-2</v>
      </c>
      <c r="AB40" s="65"/>
      <c r="AC40" s="108"/>
    </row>
    <row r="41" spans="1:29" x14ac:dyDescent="0.25">
      <c r="K41" s="52"/>
      <c r="L41" s="52"/>
      <c r="Q41" s="52"/>
      <c r="R41" s="52"/>
      <c r="T41" s="52"/>
      <c r="U41" s="52"/>
    </row>
    <row r="42" spans="1:29" ht="16.5" thickBot="1" x14ac:dyDescent="0.3">
      <c r="A42" s="7" t="s">
        <v>67</v>
      </c>
      <c r="B42" s="1"/>
      <c r="C42" s="53">
        <f>C28/C21</f>
        <v>3.0724823604874919E-2</v>
      </c>
      <c r="D42" s="66"/>
      <c r="E42" s="1"/>
      <c r="F42" s="53">
        <f>F28/F21</f>
        <v>7.5721701120116572E-2</v>
      </c>
      <c r="G42" s="66"/>
      <c r="H42" s="1"/>
      <c r="I42" s="53">
        <f>I28/I21</f>
        <v>2.1480244852531999E-2</v>
      </c>
      <c r="J42" s="65"/>
      <c r="K42" s="50"/>
      <c r="L42" s="53">
        <f>L28/L21</f>
        <v>2.9612524196013176E-2</v>
      </c>
      <c r="M42" s="73"/>
      <c r="N42" s="1"/>
      <c r="O42" s="53">
        <f>O28/O21</f>
        <v>3.6255615128242283E-2</v>
      </c>
      <c r="P42" s="65"/>
      <c r="Q42" s="50"/>
      <c r="R42" s="53">
        <f>R28/R21</f>
        <v>6.7012167867723668E-2</v>
      </c>
      <c r="T42" s="50"/>
      <c r="U42" s="53">
        <f>U28/U21</f>
        <v>0.2446551234561993</v>
      </c>
      <c r="W42" s="50"/>
      <c r="X42" s="119">
        <f>X28/X21</f>
        <v>6.5271198694014251E-2</v>
      </c>
      <c r="Z42" s="50"/>
      <c r="AA42" s="119">
        <f>AA28/AA21</f>
        <v>2.8128191811908704E-2</v>
      </c>
    </row>
  </sheetData>
  <mergeCells count="10">
    <mergeCell ref="W5:X5"/>
    <mergeCell ref="Z5:AA5"/>
    <mergeCell ref="T5:U5"/>
    <mergeCell ref="B5:C5"/>
    <mergeCell ref="A2:A3"/>
    <mergeCell ref="N5:O5"/>
    <mergeCell ref="Q5:R5"/>
    <mergeCell ref="H5:I5"/>
    <mergeCell ref="K5:L5"/>
    <mergeCell ref="E5:F5"/>
  </mergeCells>
  <pageMargins left="0.25" right="0.25" top="0.75" bottom="0.75" header="0.3" footer="0.3"/>
  <pageSetup scale="55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K9" sqref="K9"/>
    </sheetView>
  </sheetViews>
  <sheetFormatPr defaultRowHeight="15" x14ac:dyDescent="0.2"/>
  <cols>
    <col min="1" max="1" width="6.5703125" style="17" bestFit="1" customWidth="1"/>
    <col min="2" max="2" width="11.85546875" style="15" customWidth="1"/>
    <col min="3" max="3" width="19.7109375" style="15" customWidth="1"/>
    <col min="4" max="4" width="49" style="16" customWidth="1"/>
    <col min="5" max="5" width="11.5703125" style="15" bestFit="1" customWidth="1"/>
    <col min="6" max="6" width="9.5703125" style="15" customWidth="1"/>
    <col min="7" max="7" width="9.7109375" style="15" bestFit="1" customWidth="1"/>
    <col min="8" max="8" width="11.5703125" style="15" bestFit="1" customWidth="1"/>
    <col min="9" max="16384" width="9.140625" style="15"/>
  </cols>
  <sheetData>
    <row r="1" spans="1:8" s="19" customFormat="1" ht="30" x14ac:dyDescent="0.2">
      <c r="A1" s="35" t="s">
        <v>52</v>
      </c>
      <c r="B1" s="34"/>
      <c r="C1" s="33"/>
      <c r="D1" s="32"/>
      <c r="E1" s="42" t="s">
        <v>51</v>
      </c>
      <c r="F1" s="42" t="s">
        <v>50</v>
      </c>
      <c r="G1" s="42" t="s">
        <v>5</v>
      </c>
      <c r="H1" s="42" t="s">
        <v>49</v>
      </c>
    </row>
    <row r="2" spans="1:8" s="19" customFormat="1" ht="8.25" customHeight="1" x14ac:dyDescent="0.2">
      <c r="A2" s="35"/>
      <c r="B2" s="34"/>
      <c r="C2" s="33"/>
      <c r="D2" s="32"/>
      <c r="E2" s="42"/>
      <c r="F2" s="42"/>
      <c r="G2" s="42"/>
      <c r="H2" s="42"/>
    </row>
    <row r="3" spans="1:8" s="19" customFormat="1" ht="32.25" customHeight="1" x14ac:dyDescent="0.2">
      <c r="A3" s="35">
        <v>1044</v>
      </c>
      <c r="B3" s="34">
        <v>42062</v>
      </c>
      <c r="C3" s="33" t="s">
        <v>34</v>
      </c>
      <c r="D3" s="32" t="s">
        <v>48</v>
      </c>
      <c r="E3" s="23">
        <v>70</v>
      </c>
      <c r="F3" s="23"/>
      <c r="H3" s="31">
        <v>70</v>
      </c>
    </row>
    <row r="4" spans="1:8" s="19" customFormat="1" ht="32.25" customHeight="1" x14ac:dyDescent="0.25">
      <c r="A4" s="30">
        <v>1045</v>
      </c>
      <c r="B4" s="29">
        <v>42081</v>
      </c>
      <c r="C4" s="28" t="s">
        <v>39</v>
      </c>
      <c r="D4" s="27" t="s">
        <v>47</v>
      </c>
      <c r="E4" s="26">
        <v>27.42</v>
      </c>
      <c r="F4" s="26"/>
      <c r="G4" s="25"/>
      <c r="H4" s="24">
        <v>27.42</v>
      </c>
    </row>
    <row r="5" spans="1:8" s="19" customFormat="1" ht="32.25" customHeight="1" x14ac:dyDescent="0.25">
      <c r="A5" s="30">
        <v>1046</v>
      </c>
      <c r="B5" s="29">
        <v>42136</v>
      </c>
      <c r="C5" s="28" t="s">
        <v>39</v>
      </c>
      <c r="D5" s="27" t="s">
        <v>46</v>
      </c>
      <c r="E5" s="26">
        <v>348.43</v>
      </c>
      <c r="F5" s="26"/>
      <c r="G5" s="25"/>
      <c r="H5" s="24">
        <v>348.43</v>
      </c>
    </row>
    <row r="6" spans="1:8" s="19" customFormat="1" ht="32.25" customHeight="1" x14ac:dyDescent="0.2">
      <c r="A6" s="35">
        <v>1047</v>
      </c>
      <c r="B6" s="34">
        <v>42159</v>
      </c>
      <c r="C6" s="33" t="s">
        <v>44</v>
      </c>
      <c r="D6" s="32" t="s">
        <v>45</v>
      </c>
      <c r="E6" s="23">
        <v>24</v>
      </c>
      <c r="F6" s="23"/>
      <c r="H6" s="31">
        <v>24</v>
      </c>
    </row>
    <row r="7" spans="1:8" s="19" customFormat="1" ht="32.25" customHeight="1" x14ac:dyDescent="0.25">
      <c r="A7" s="41">
        <v>1048</v>
      </c>
      <c r="B7" s="40">
        <v>42198</v>
      </c>
      <c r="C7" s="39" t="s">
        <v>39</v>
      </c>
      <c r="D7" s="38" t="s">
        <v>40</v>
      </c>
      <c r="E7" s="37"/>
      <c r="F7" s="36">
        <v>279.14999999999998</v>
      </c>
      <c r="H7" s="36">
        <v>279.14999999999998</v>
      </c>
    </row>
    <row r="8" spans="1:8" s="19" customFormat="1" ht="32.25" customHeight="1" x14ac:dyDescent="0.2">
      <c r="A8" s="35">
        <v>1049</v>
      </c>
      <c r="B8" s="34">
        <v>42220</v>
      </c>
      <c r="C8" s="33" t="s">
        <v>44</v>
      </c>
      <c r="D8" s="32" t="s">
        <v>43</v>
      </c>
      <c r="E8" s="23">
        <v>48</v>
      </c>
      <c r="F8" s="23"/>
      <c r="H8" s="31">
        <v>48</v>
      </c>
    </row>
    <row r="9" spans="1:8" s="19" customFormat="1" ht="32.25" customHeight="1" x14ac:dyDescent="0.2">
      <c r="A9" s="35">
        <v>1050</v>
      </c>
      <c r="B9" s="34">
        <v>42222</v>
      </c>
      <c r="C9" s="33" t="s">
        <v>42</v>
      </c>
      <c r="D9" s="32" t="s">
        <v>41</v>
      </c>
      <c r="E9" s="23">
        <v>360</v>
      </c>
      <c r="F9" s="23"/>
      <c r="H9" s="31">
        <v>360</v>
      </c>
    </row>
    <row r="10" spans="1:8" s="19" customFormat="1" ht="32.25" customHeight="1" x14ac:dyDescent="0.25">
      <c r="A10" s="41">
        <v>1051</v>
      </c>
      <c r="B10" s="40">
        <v>42227</v>
      </c>
      <c r="C10" s="39" t="s">
        <v>39</v>
      </c>
      <c r="D10" s="38" t="s">
        <v>40</v>
      </c>
      <c r="E10" s="37"/>
      <c r="F10" s="36">
        <v>140.46</v>
      </c>
      <c r="H10" s="36">
        <v>140.46</v>
      </c>
    </row>
    <row r="11" spans="1:8" s="19" customFormat="1" ht="32.25" customHeight="1" x14ac:dyDescent="0.25">
      <c r="A11" s="41">
        <v>1052</v>
      </c>
      <c r="B11" s="40">
        <v>42255</v>
      </c>
      <c r="C11" s="39" t="s">
        <v>39</v>
      </c>
      <c r="D11" s="38" t="s">
        <v>38</v>
      </c>
      <c r="E11" s="37"/>
      <c r="F11" s="36">
        <v>170.99</v>
      </c>
      <c r="H11" s="36">
        <v>170.99</v>
      </c>
    </row>
    <row r="12" spans="1:8" s="19" customFormat="1" ht="32.25" customHeight="1" x14ac:dyDescent="0.2">
      <c r="A12" s="35">
        <v>1053</v>
      </c>
      <c r="B12" s="34">
        <v>42263</v>
      </c>
      <c r="C12" s="33" t="s">
        <v>37</v>
      </c>
      <c r="D12" s="32" t="s">
        <v>36</v>
      </c>
      <c r="G12" s="23">
        <v>102.29</v>
      </c>
      <c r="H12" s="31">
        <v>102.29</v>
      </c>
    </row>
    <row r="13" spans="1:8" s="19" customFormat="1" ht="32.25" customHeight="1" x14ac:dyDescent="0.25">
      <c r="A13" s="30">
        <v>1054</v>
      </c>
      <c r="B13" s="29">
        <v>42285</v>
      </c>
      <c r="C13" s="28"/>
      <c r="D13" s="27" t="s">
        <v>35</v>
      </c>
      <c r="E13" s="26">
        <v>152.16</v>
      </c>
      <c r="F13" s="26"/>
      <c r="G13" s="25"/>
      <c r="H13" s="24">
        <v>152.16</v>
      </c>
    </row>
    <row r="14" spans="1:8" s="19" customFormat="1" ht="32.25" customHeight="1" x14ac:dyDescent="0.25">
      <c r="A14" s="30">
        <v>1055</v>
      </c>
      <c r="B14" s="29">
        <v>42290</v>
      </c>
      <c r="C14" s="28" t="s">
        <v>34</v>
      </c>
      <c r="D14" s="27" t="s">
        <v>33</v>
      </c>
      <c r="E14" s="26">
        <v>108.78</v>
      </c>
      <c r="F14" s="26"/>
      <c r="G14" s="25"/>
      <c r="H14" s="24">
        <v>108.78</v>
      </c>
    </row>
    <row r="15" spans="1:8" s="19" customFormat="1" ht="32.25" customHeight="1" x14ac:dyDescent="0.25">
      <c r="A15" s="30">
        <v>1056</v>
      </c>
      <c r="B15" s="29">
        <v>42368</v>
      </c>
      <c r="C15" s="28"/>
      <c r="D15" s="27" t="s">
        <v>32</v>
      </c>
      <c r="E15" s="26">
        <v>145.68</v>
      </c>
      <c r="F15" s="26"/>
      <c r="G15" s="25"/>
      <c r="H15" s="24">
        <v>145.68</v>
      </c>
    </row>
    <row r="16" spans="1:8" s="19" customFormat="1" ht="16.5" customHeight="1" x14ac:dyDescent="0.2">
      <c r="A16" s="22"/>
      <c r="D16" s="21"/>
      <c r="H16" s="23"/>
    </row>
    <row r="17" spans="1:8" s="19" customFormat="1" ht="29.25" customHeight="1" thickBot="1" x14ac:dyDescent="0.25">
      <c r="A17" s="22"/>
      <c r="D17" s="21"/>
      <c r="E17" s="20">
        <f>SUM(E3:E16)</f>
        <v>1284.47</v>
      </c>
      <c r="F17" s="20">
        <f>SUM(F3:F16)</f>
        <v>590.6</v>
      </c>
      <c r="G17" s="20">
        <f>SUM(G3:G16)</f>
        <v>102.29</v>
      </c>
      <c r="H17" s="20">
        <f>SUM(E17:G17)</f>
        <v>1977.3600000000001</v>
      </c>
    </row>
    <row r="18" spans="1:8" ht="15.75" thickTop="1" x14ac:dyDescent="0.2"/>
    <row r="19" spans="1:8" x14ac:dyDescent="0.2">
      <c r="E19" s="18">
        <f>SUM(E13:E15)</f>
        <v>406.62</v>
      </c>
      <c r="H19" s="18"/>
    </row>
    <row r="20" spans="1:8" x14ac:dyDescent="0.2">
      <c r="E20" s="18">
        <f>SUM(E4:E5)</f>
        <v>375.85</v>
      </c>
    </row>
  </sheetData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I13" sqref="I13"/>
    </sheetView>
  </sheetViews>
  <sheetFormatPr defaultRowHeight="15" x14ac:dyDescent="0.25"/>
  <cols>
    <col min="1" max="1" width="36.28515625" customWidth="1"/>
    <col min="2" max="2" width="9.5703125" style="52" customWidth="1"/>
    <col min="3" max="3" width="10.28515625" style="52" customWidth="1"/>
    <col min="4" max="4" width="1" style="64" customWidth="1"/>
    <col min="5" max="5" width="9.5703125" style="52" customWidth="1"/>
    <col min="6" max="6" width="10.28515625" style="52" customWidth="1"/>
    <col min="7" max="7" width="2.85546875" style="64" customWidth="1"/>
    <col min="8" max="8" width="14" style="108" customWidth="1"/>
  </cols>
  <sheetData>
    <row r="1" spans="1:8" ht="23.25" x14ac:dyDescent="0.35">
      <c r="A1" s="60" t="s">
        <v>22</v>
      </c>
      <c r="B1" s="104"/>
      <c r="C1" s="104"/>
      <c r="D1" s="52"/>
      <c r="E1" s="104"/>
      <c r="F1" s="104"/>
      <c r="G1" s="52"/>
    </row>
    <row r="2" spans="1:8" ht="18.75" hidden="1" x14ac:dyDescent="0.3">
      <c r="A2" s="114" t="s">
        <v>77</v>
      </c>
      <c r="B2" s="106"/>
      <c r="C2" s="106"/>
      <c r="D2" s="52"/>
      <c r="E2" s="106"/>
      <c r="F2" s="106"/>
      <c r="G2" s="52"/>
    </row>
    <row r="3" spans="1:8" ht="15" hidden="1" customHeight="1" x14ac:dyDescent="0.25">
      <c r="A3" s="114"/>
      <c r="D3" s="52"/>
      <c r="G3" s="52"/>
    </row>
    <row r="4" spans="1:8" ht="15" customHeight="1" x14ac:dyDescent="0.25">
      <c r="D4" s="52"/>
      <c r="G4" s="52"/>
    </row>
    <row r="5" spans="1:8" s="1" customFormat="1" ht="15.75" x14ac:dyDescent="0.25">
      <c r="B5" s="118" t="s">
        <v>97</v>
      </c>
      <c r="C5" s="118"/>
      <c r="D5" s="65"/>
      <c r="E5" s="118" t="s">
        <v>98</v>
      </c>
      <c r="F5" s="118"/>
      <c r="G5" s="65"/>
      <c r="H5" s="109" t="s">
        <v>20</v>
      </c>
    </row>
    <row r="6" spans="1:8" s="1" customFormat="1" ht="15.75" x14ac:dyDescent="0.25">
      <c r="B6" s="50"/>
      <c r="C6" s="50"/>
      <c r="D6" s="65"/>
      <c r="E6" s="50"/>
      <c r="F6" s="50"/>
      <c r="G6" s="65"/>
      <c r="H6" s="3"/>
    </row>
    <row r="7" spans="1:8" s="1" customFormat="1" ht="18" customHeight="1" x14ac:dyDescent="0.25">
      <c r="A7" s="1" t="s">
        <v>13</v>
      </c>
      <c r="B7" s="45"/>
      <c r="C7" s="48">
        <v>12900.98</v>
      </c>
      <c r="D7" s="65"/>
      <c r="E7" s="45"/>
      <c r="F7" s="48">
        <f>C9</f>
        <v>11777.689999999999</v>
      </c>
      <c r="G7" s="65"/>
      <c r="H7" s="4">
        <f>+F7-C7</f>
        <v>-1123.2900000000009</v>
      </c>
    </row>
    <row r="8" spans="1:8" s="1" customFormat="1" ht="18" customHeight="1" x14ac:dyDescent="0.25">
      <c r="A8" s="1" t="s">
        <v>15</v>
      </c>
      <c r="B8" s="45"/>
      <c r="C8" s="46">
        <v>-1123.29</v>
      </c>
      <c r="D8" s="65"/>
      <c r="E8" s="45"/>
      <c r="F8" s="46">
        <v>30349.360000000001</v>
      </c>
      <c r="G8" s="65"/>
      <c r="H8" s="3">
        <f>+F8-C8</f>
        <v>31472.65</v>
      </c>
    </row>
    <row r="9" spans="1:8" s="1" customFormat="1" ht="21" customHeight="1" thickBot="1" x14ac:dyDescent="0.3">
      <c r="A9" s="1" t="s">
        <v>14</v>
      </c>
      <c r="B9" s="45"/>
      <c r="C9" s="47">
        <f>SUM(C7:C8)</f>
        <v>11777.689999999999</v>
      </c>
      <c r="D9" s="65"/>
      <c r="E9" s="45"/>
      <c r="F9" s="47">
        <f>SUM(F7:F8)</f>
        <v>42127.05</v>
      </c>
      <c r="G9" s="65"/>
      <c r="H9" s="110">
        <f>+F9-C9</f>
        <v>30349.360000000004</v>
      </c>
    </row>
    <row r="10" spans="1:8" s="1" customFormat="1" ht="16.5" thickTop="1" x14ac:dyDescent="0.25">
      <c r="B10" s="45"/>
      <c r="C10" s="45"/>
      <c r="D10" s="65"/>
      <c r="E10" s="45"/>
      <c r="F10" s="45"/>
      <c r="G10" s="65"/>
      <c r="H10" s="3" t="s">
        <v>69</v>
      </c>
    </row>
    <row r="11" spans="1:8" s="1" customFormat="1" ht="15.75" x14ac:dyDescent="0.25">
      <c r="B11" s="45"/>
      <c r="C11" s="45"/>
      <c r="D11" s="65"/>
      <c r="E11" s="45"/>
      <c r="F11" s="45"/>
      <c r="G11" s="65"/>
      <c r="H11" s="3" t="s">
        <v>69</v>
      </c>
    </row>
    <row r="12" spans="1:8" s="1" customFormat="1" ht="15.75" x14ac:dyDescent="0.25">
      <c r="B12" s="45"/>
      <c r="C12" s="45"/>
      <c r="D12" s="65"/>
      <c r="E12" s="45"/>
      <c r="F12" s="45"/>
      <c r="G12" s="65"/>
      <c r="H12" s="3" t="s">
        <v>69</v>
      </c>
    </row>
    <row r="13" spans="1:8" s="1" customFormat="1" ht="15.75" x14ac:dyDescent="0.25">
      <c r="A13" s="7" t="s">
        <v>0</v>
      </c>
      <c r="B13" s="78"/>
      <c r="C13" s="78"/>
      <c r="D13" s="65"/>
      <c r="E13" s="78"/>
      <c r="F13" s="78"/>
      <c r="G13" s="65"/>
      <c r="H13" s="3" t="s">
        <v>69</v>
      </c>
    </row>
    <row r="14" spans="1:8" s="1" customFormat="1" ht="18" customHeight="1" x14ac:dyDescent="0.25">
      <c r="A14" s="1" t="s">
        <v>1</v>
      </c>
      <c r="B14" s="78"/>
      <c r="C14" s="74">
        <v>14867</v>
      </c>
      <c r="D14" s="65"/>
      <c r="E14" s="78"/>
      <c r="F14" s="74">
        <v>23038</v>
      </c>
      <c r="G14" s="65"/>
      <c r="H14" s="4">
        <f>+F14-C14</f>
        <v>8171</v>
      </c>
    </row>
    <row r="15" spans="1:8" s="1" customFormat="1" ht="18" customHeight="1" x14ac:dyDescent="0.25">
      <c r="A15" s="1" t="s">
        <v>58</v>
      </c>
      <c r="B15" s="78"/>
      <c r="C15" s="78">
        <v>85.69</v>
      </c>
      <c r="D15" s="65"/>
      <c r="E15" s="78"/>
      <c r="F15" s="78">
        <v>50.88</v>
      </c>
      <c r="G15" s="65"/>
      <c r="H15" s="3">
        <f>+F15-C15</f>
        <v>-34.809999999999995</v>
      </c>
    </row>
    <row r="16" spans="1:8" s="1" customFormat="1" ht="18" customHeight="1" x14ac:dyDescent="0.25">
      <c r="A16" s="1" t="s">
        <v>3</v>
      </c>
      <c r="B16" s="78"/>
      <c r="C16" s="78"/>
      <c r="D16" s="65"/>
      <c r="E16" s="78"/>
      <c r="F16" s="78"/>
      <c r="G16" s="65"/>
      <c r="H16" s="3" t="s">
        <v>69</v>
      </c>
    </row>
    <row r="17" spans="1:8" s="1" customFormat="1" ht="18" customHeight="1" x14ac:dyDescent="0.25">
      <c r="A17" s="8" t="s">
        <v>89</v>
      </c>
      <c r="B17" s="112" t="s">
        <v>88</v>
      </c>
      <c r="C17" s="78"/>
      <c r="D17" s="65"/>
      <c r="E17" s="112" t="s">
        <v>100</v>
      </c>
      <c r="F17" s="78"/>
      <c r="G17" s="65"/>
      <c r="H17" s="3" t="s">
        <v>69</v>
      </c>
    </row>
    <row r="18" spans="1:8" s="1" customFormat="1" ht="18" customHeight="1" x14ac:dyDescent="0.25">
      <c r="A18" s="9" t="s">
        <v>7</v>
      </c>
      <c r="B18" s="78">
        <v>0</v>
      </c>
      <c r="C18" s="78"/>
      <c r="D18" s="65"/>
      <c r="E18" s="78">
        <v>12723</v>
      </c>
      <c r="F18" s="78"/>
      <c r="G18" s="65"/>
      <c r="H18" s="3">
        <f>+E18-B18</f>
        <v>12723</v>
      </c>
    </row>
    <row r="19" spans="1:8" s="1" customFormat="1" ht="18" customHeight="1" x14ac:dyDescent="0.25">
      <c r="A19" s="9" t="s">
        <v>6</v>
      </c>
      <c r="B19" s="85">
        <v>0</v>
      </c>
      <c r="C19" s="78"/>
      <c r="D19" s="65"/>
      <c r="E19" s="85">
        <v>2269.02</v>
      </c>
      <c r="F19" s="78"/>
      <c r="G19" s="65"/>
      <c r="H19" s="3">
        <f>+E19-B19</f>
        <v>2269.02</v>
      </c>
    </row>
    <row r="20" spans="1:8" s="1" customFormat="1" ht="18" customHeight="1" x14ac:dyDescent="0.25">
      <c r="A20" s="9" t="s">
        <v>66</v>
      </c>
      <c r="B20" s="78"/>
      <c r="C20" s="78">
        <f>B18-B19</f>
        <v>0</v>
      </c>
      <c r="D20" s="65"/>
      <c r="E20" s="78"/>
      <c r="F20" s="78">
        <f>E18-E19</f>
        <v>10453.98</v>
      </c>
      <c r="G20" s="65"/>
      <c r="H20" s="3">
        <f>+F20-C20</f>
        <v>10453.98</v>
      </c>
    </row>
    <row r="21" spans="1:8" s="1" customFormat="1" ht="21" customHeight="1" x14ac:dyDescent="0.25">
      <c r="A21" s="56" t="s">
        <v>27</v>
      </c>
      <c r="B21" s="78"/>
      <c r="C21" s="88">
        <f>SUM(C14:C20)</f>
        <v>14952.69</v>
      </c>
      <c r="D21" s="65"/>
      <c r="E21" s="78"/>
      <c r="F21" s="88">
        <f>SUM(F14:F20)</f>
        <v>33542.86</v>
      </c>
      <c r="G21" s="65"/>
      <c r="H21" s="3">
        <f>+F21-C21</f>
        <v>18590.169999999998</v>
      </c>
    </row>
    <row r="22" spans="1:8" s="1" customFormat="1" ht="18" customHeight="1" x14ac:dyDescent="0.25">
      <c r="B22" s="78"/>
      <c r="C22" s="78"/>
      <c r="D22" s="65"/>
      <c r="E22" s="78"/>
      <c r="F22" s="78"/>
      <c r="G22" s="65"/>
      <c r="H22" s="3"/>
    </row>
    <row r="23" spans="1:8" s="1" customFormat="1" ht="15.75" x14ac:dyDescent="0.25">
      <c r="A23" s="7" t="s">
        <v>71</v>
      </c>
      <c r="B23" s="78"/>
      <c r="C23" s="78"/>
      <c r="D23" s="65"/>
      <c r="E23" s="78"/>
      <c r="F23" s="78"/>
      <c r="G23" s="65"/>
      <c r="H23" s="3"/>
    </row>
    <row r="24" spans="1:8" s="1" customFormat="1" ht="18" customHeight="1" x14ac:dyDescent="0.25">
      <c r="A24" s="1" t="s">
        <v>57</v>
      </c>
      <c r="B24" s="78"/>
      <c r="C24" s="78">
        <v>256.98</v>
      </c>
      <c r="D24" s="65"/>
      <c r="E24" s="78"/>
      <c r="F24" s="78">
        <v>131.97</v>
      </c>
      <c r="G24" s="65"/>
      <c r="H24" s="3">
        <f>+F24-C24</f>
        <v>-125.01000000000002</v>
      </c>
    </row>
    <row r="25" spans="1:8" s="1" customFormat="1" ht="18" customHeight="1" x14ac:dyDescent="0.25">
      <c r="A25" s="1" t="s">
        <v>56</v>
      </c>
      <c r="B25" s="78"/>
      <c r="C25" s="78">
        <v>0</v>
      </c>
      <c r="D25" s="65"/>
      <c r="E25" s="78"/>
      <c r="F25" s="78">
        <v>0</v>
      </c>
      <c r="G25" s="65"/>
      <c r="H25" s="3">
        <f>+F25-C25</f>
        <v>0</v>
      </c>
    </row>
    <row r="26" spans="1:8" s="1" customFormat="1" ht="18" customHeight="1" x14ac:dyDescent="0.25">
      <c r="A26" s="1" t="s">
        <v>65</v>
      </c>
      <c r="B26" s="91"/>
      <c r="C26" s="91">
        <v>0</v>
      </c>
      <c r="D26" s="65"/>
      <c r="E26" s="91"/>
      <c r="F26" s="91">
        <v>126.53</v>
      </c>
      <c r="G26" s="65"/>
      <c r="H26" s="3">
        <f>+F26-C26</f>
        <v>126.53</v>
      </c>
    </row>
    <row r="27" spans="1:8" s="1" customFormat="1" ht="18" customHeight="1" x14ac:dyDescent="0.25">
      <c r="A27" s="1" t="s">
        <v>70</v>
      </c>
      <c r="B27" s="91"/>
      <c r="C27" s="85">
        <v>719</v>
      </c>
      <c r="D27" s="65"/>
      <c r="E27" s="91"/>
      <c r="F27" s="85">
        <v>685</v>
      </c>
      <c r="G27" s="65"/>
      <c r="H27" s="3">
        <f>+F27-C27</f>
        <v>-34</v>
      </c>
    </row>
    <row r="28" spans="1:8" s="1" customFormat="1" ht="21" customHeight="1" x14ac:dyDescent="0.25">
      <c r="A28" s="56" t="s">
        <v>72</v>
      </c>
      <c r="B28" s="78"/>
      <c r="C28" s="85">
        <f>SUM(C24:C27)</f>
        <v>975.98</v>
      </c>
      <c r="D28" s="65"/>
      <c r="E28" s="78"/>
      <c r="F28" s="85">
        <f>SUM(F24:F27)</f>
        <v>943.5</v>
      </c>
      <c r="G28" s="65"/>
      <c r="H28" s="3">
        <f>+F28-C28</f>
        <v>-32.480000000000018</v>
      </c>
    </row>
    <row r="29" spans="1:8" s="1" customFormat="1" ht="15.75" x14ac:dyDescent="0.25">
      <c r="B29" s="78"/>
      <c r="C29" s="78"/>
      <c r="D29" s="65"/>
      <c r="E29" s="78"/>
      <c r="F29" s="78"/>
      <c r="G29" s="65"/>
      <c r="H29" s="3" t="s">
        <v>69</v>
      </c>
    </row>
    <row r="30" spans="1:8" s="1" customFormat="1" ht="18" customHeight="1" x14ac:dyDescent="0.25">
      <c r="A30" s="1" t="s">
        <v>17</v>
      </c>
      <c r="B30" s="78"/>
      <c r="C30" s="78">
        <f>C21-C28</f>
        <v>13976.710000000001</v>
      </c>
      <c r="D30" s="65"/>
      <c r="E30" s="78"/>
      <c r="F30" s="78">
        <f>F21-F28</f>
        <v>32599.360000000001</v>
      </c>
      <c r="G30" s="65"/>
      <c r="H30" s="3">
        <f>+F30-C30</f>
        <v>18622.650000000001</v>
      </c>
    </row>
    <row r="31" spans="1:8" s="1" customFormat="1" ht="18" customHeight="1" x14ac:dyDescent="0.25">
      <c r="B31" s="78"/>
      <c r="C31" s="78"/>
      <c r="D31" s="65"/>
      <c r="E31" s="78"/>
      <c r="F31" s="78"/>
      <c r="G31" s="65"/>
      <c r="H31" s="3" t="s">
        <v>69</v>
      </c>
    </row>
    <row r="32" spans="1:8" s="1" customFormat="1" ht="18" customHeight="1" x14ac:dyDescent="0.25">
      <c r="A32" s="59" t="s">
        <v>73</v>
      </c>
      <c r="B32" s="78"/>
      <c r="C32" s="78"/>
      <c r="D32" s="65"/>
      <c r="E32" s="78"/>
      <c r="F32" s="78"/>
      <c r="G32" s="65"/>
      <c r="H32" s="3" t="s">
        <v>69</v>
      </c>
    </row>
    <row r="33" spans="1:8" s="1" customFormat="1" ht="35.25" customHeight="1" x14ac:dyDescent="0.25">
      <c r="A33" s="58" t="s">
        <v>74</v>
      </c>
      <c r="B33" s="74">
        <v>2500</v>
      </c>
      <c r="C33" s="100" t="s">
        <v>69</v>
      </c>
      <c r="D33" s="65"/>
      <c r="E33" s="74">
        <v>0</v>
      </c>
      <c r="F33" s="100" t="s">
        <v>69</v>
      </c>
      <c r="G33" s="65"/>
      <c r="H33" s="3">
        <f>+E33-B33</f>
        <v>-2500</v>
      </c>
    </row>
    <row r="34" spans="1:8" s="1" customFormat="1" ht="18" customHeight="1" x14ac:dyDescent="0.25">
      <c r="A34" s="1" t="s">
        <v>75</v>
      </c>
      <c r="B34" s="85">
        <v>12600</v>
      </c>
      <c r="C34" s="99"/>
      <c r="D34" s="65"/>
      <c r="E34" s="85">
        <v>2250</v>
      </c>
      <c r="F34" s="99"/>
      <c r="G34" s="65"/>
      <c r="H34" s="5">
        <f>+E34-B34</f>
        <v>-10350</v>
      </c>
    </row>
    <row r="35" spans="1:8" s="1" customFormat="1" ht="18" customHeight="1" x14ac:dyDescent="0.25">
      <c r="A35" s="57" t="s">
        <v>76</v>
      </c>
      <c r="B35" s="91"/>
      <c r="C35" s="85">
        <f>+B33+B34</f>
        <v>15100</v>
      </c>
      <c r="D35" s="65"/>
      <c r="E35" s="91"/>
      <c r="F35" s="85">
        <f>+E33+E34</f>
        <v>2250</v>
      </c>
      <c r="G35" s="65"/>
      <c r="H35" s="3">
        <f>+F35-C35</f>
        <v>-12850</v>
      </c>
    </row>
    <row r="36" spans="1:8" s="1" customFormat="1" ht="21" customHeight="1" thickBot="1" x14ac:dyDescent="0.3">
      <c r="A36" s="10" t="s">
        <v>16</v>
      </c>
      <c r="B36" s="78"/>
      <c r="C36" s="98">
        <f>C30-C35</f>
        <v>-1123.2899999999991</v>
      </c>
      <c r="D36" s="65"/>
      <c r="E36" s="78"/>
      <c r="F36" s="98">
        <f>F30-F35</f>
        <v>30349.360000000001</v>
      </c>
      <c r="G36" s="65"/>
      <c r="H36" s="110">
        <f>-F36-C36</f>
        <v>-29226.07</v>
      </c>
    </row>
    <row r="37" spans="1:8" s="1" customFormat="1" ht="16.5" thickTop="1" x14ac:dyDescent="0.25">
      <c r="B37" s="101" t="s">
        <v>69</v>
      </c>
      <c r="C37" s="99"/>
      <c r="D37" s="65"/>
      <c r="E37" s="101" t="s">
        <v>69</v>
      </c>
      <c r="F37" s="99"/>
      <c r="G37" s="65"/>
      <c r="H37" s="108"/>
    </row>
    <row r="38" spans="1:8" s="1" customFormat="1" ht="15.75" x14ac:dyDescent="0.25">
      <c r="B38" s="50"/>
      <c r="C38" s="50"/>
      <c r="D38" s="65"/>
      <c r="E38" s="50"/>
      <c r="F38" s="50"/>
      <c r="G38" s="65"/>
      <c r="H38" s="108"/>
    </row>
    <row r="39" spans="1:8" s="1" customFormat="1" ht="15.75" x14ac:dyDescent="0.25">
      <c r="B39" s="50"/>
      <c r="C39" s="50"/>
      <c r="D39" s="65"/>
      <c r="E39" s="50"/>
      <c r="F39" s="50"/>
      <c r="G39" s="65"/>
      <c r="H39" s="108"/>
    </row>
    <row r="40" spans="1:8" s="1" customFormat="1" ht="16.5" thickBot="1" x14ac:dyDescent="0.3">
      <c r="A40" s="7" t="s">
        <v>30</v>
      </c>
      <c r="B40" s="50"/>
      <c r="C40" s="51">
        <f>(C35)/C21</f>
        <v>1.0098517390516355</v>
      </c>
      <c r="D40" s="65"/>
      <c r="E40" s="50"/>
      <c r="F40" s="51">
        <f>(F35)/F21</f>
        <v>6.7078358851928546E-2</v>
      </c>
      <c r="G40" s="65"/>
      <c r="H40" s="108"/>
    </row>
    <row r="42" spans="1:8" ht="16.5" thickBot="1" x14ac:dyDescent="0.3">
      <c r="A42" s="7" t="s">
        <v>67</v>
      </c>
      <c r="B42" s="50"/>
      <c r="C42" s="119">
        <f>C28/C21</f>
        <v>6.5271198694014251E-2</v>
      </c>
      <c r="E42" s="50"/>
      <c r="F42" s="119">
        <f>F28/F21</f>
        <v>2.8128191811908704E-2</v>
      </c>
    </row>
  </sheetData>
  <mergeCells count="3">
    <mergeCell ref="B5:C5"/>
    <mergeCell ref="E5:F5"/>
    <mergeCell ref="A2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G12" sqref="G12"/>
    </sheetView>
  </sheetViews>
  <sheetFormatPr defaultRowHeight="15" x14ac:dyDescent="0.25"/>
  <cols>
    <col min="1" max="1" width="36.28515625" customWidth="1"/>
    <col min="2" max="2" width="1" style="64" customWidth="1"/>
    <col min="3" max="3" width="9.5703125" customWidth="1"/>
    <col min="4" max="4" width="10.28515625" customWidth="1"/>
    <col min="5" max="5" width="1" style="64" customWidth="1"/>
    <col min="6" max="6" width="9.5703125" style="52" customWidth="1"/>
    <col min="7" max="7" width="11.5703125" style="52" customWidth="1"/>
    <col min="8" max="8" width="2.85546875" style="64" customWidth="1"/>
    <col min="9" max="9" width="14" style="108" customWidth="1"/>
  </cols>
  <sheetData>
    <row r="1" spans="1:10" ht="23.25" x14ac:dyDescent="0.35">
      <c r="A1" s="60" t="s">
        <v>22</v>
      </c>
      <c r="B1" s="52"/>
      <c r="C1" s="104"/>
      <c r="D1" s="104"/>
      <c r="E1" s="52"/>
      <c r="F1" s="104"/>
      <c r="G1" s="104"/>
      <c r="H1" s="52"/>
    </row>
    <row r="2" spans="1:10" ht="18.75" hidden="1" x14ac:dyDescent="0.3">
      <c r="A2" s="114" t="s">
        <v>77</v>
      </c>
      <c r="B2" s="52"/>
      <c r="C2" s="106"/>
      <c r="D2" s="106"/>
      <c r="E2" s="52"/>
      <c r="F2" s="106"/>
      <c r="G2" s="106"/>
      <c r="H2" s="52"/>
    </row>
    <row r="3" spans="1:10" ht="15" hidden="1" customHeight="1" x14ac:dyDescent="0.25">
      <c r="A3" s="114"/>
      <c r="B3" s="52"/>
      <c r="C3" s="52"/>
      <c r="D3" s="52"/>
      <c r="E3" s="52"/>
      <c r="H3" s="52"/>
    </row>
    <row r="4" spans="1:10" ht="15" customHeight="1" x14ac:dyDescent="0.25">
      <c r="B4" s="52"/>
      <c r="C4" s="52"/>
      <c r="D4" s="52"/>
      <c r="E4" s="52"/>
      <c r="H4" s="52"/>
    </row>
    <row r="5" spans="1:10" s="1" customFormat="1" ht="15.75" x14ac:dyDescent="0.25">
      <c r="B5" s="65"/>
      <c r="C5" s="113" t="s">
        <v>96</v>
      </c>
      <c r="D5" s="113"/>
      <c r="E5" s="65"/>
      <c r="F5" s="118" t="s">
        <v>97</v>
      </c>
      <c r="G5" s="118"/>
      <c r="H5" s="65"/>
      <c r="I5" s="109" t="s">
        <v>20</v>
      </c>
    </row>
    <row r="6" spans="1:10" s="1" customFormat="1" ht="15.75" x14ac:dyDescent="0.25">
      <c r="B6" s="65"/>
      <c r="E6" s="65"/>
      <c r="F6" s="50"/>
      <c r="G6" s="50"/>
      <c r="H6" s="65"/>
      <c r="I6" s="3"/>
    </row>
    <row r="7" spans="1:10" s="1" customFormat="1" ht="18" customHeight="1" x14ac:dyDescent="0.25">
      <c r="A7" s="1" t="s">
        <v>13</v>
      </c>
      <c r="B7" s="65"/>
      <c r="C7" s="3"/>
      <c r="D7" s="4">
        <v>22666</v>
      </c>
      <c r="E7" s="65"/>
      <c r="F7" s="45"/>
      <c r="G7" s="48">
        <f>D9</f>
        <v>12900.97</v>
      </c>
      <c r="H7" s="65"/>
      <c r="I7" s="4">
        <f>D7-G7</f>
        <v>9765.0300000000007</v>
      </c>
    </row>
    <row r="8" spans="1:10" s="1" customFormat="1" ht="18" customHeight="1" x14ac:dyDescent="0.25">
      <c r="A8" s="1" t="s">
        <v>15</v>
      </c>
      <c r="B8" s="65"/>
      <c r="C8" s="45"/>
      <c r="D8" s="46">
        <f>D36</f>
        <v>-9765.0300000000007</v>
      </c>
      <c r="E8" s="65"/>
      <c r="F8" s="45"/>
      <c r="G8" s="46">
        <v>-1123.29</v>
      </c>
      <c r="H8" s="65"/>
      <c r="I8" s="4">
        <f>D8-G8</f>
        <v>-8641.7400000000016</v>
      </c>
    </row>
    <row r="9" spans="1:10" s="1" customFormat="1" ht="21" customHeight="1" thickBot="1" x14ac:dyDescent="0.3">
      <c r="A9" s="1" t="s">
        <v>14</v>
      </c>
      <c r="B9" s="65"/>
      <c r="C9" s="45"/>
      <c r="D9" s="47">
        <f>SUM(D7:D8)</f>
        <v>12900.97</v>
      </c>
      <c r="E9" s="65"/>
      <c r="F9" s="45"/>
      <c r="G9" s="47">
        <f>SUM(G7:G8)</f>
        <v>11777.68</v>
      </c>
      <c r="H9" s="65"/>
      <c r="I9" s="4">
        <f>D9-G9</f>
        <v>1123.2899999999991</v>
      </c>
    </row>
    <row r="10" spans="1:10" s="1" customFormat="1" ht="16.5" thickTop="1" x14ac:dyDescent="0.25">
      <c r="B10" s="65"/>
      <c r="C10" s="45"/>
      <c r="D10" s="45"/>
      <c r="E10" s="65"/>
      <c r="F10" s="45"/>
      <c r="G10" s="45"/>
      <c r="H10" s="65"/>
      <c r="I10" s="3" t="s">
        <v>69</v>
      </c>
    </row>
    <row r="11" spans="1:10" s="1" customFormat="1" ht="15.75" x14ac:dyDescent="0.25">
      <c r="B11" s="65"/>
      <c r="C11" s="45"/>
      <c r="D11" s="45"/>
      <c r="E11" s="65"/>
      <c r="F11" s="45"/>
      <c r="G11" s="45"/>
      <c r="H11" s="65"/>
      <c r="I11" s="3" t="s">
        <v>69</v>
      </c>
    </row>
    <row r="12" spans="1:10" s="1" customFormat="1" ht="15.75" x14ac:dyDescent="0.25">
      <c r="B12" s="65"/>
      <c r="C12" s="45"/>
      <c r="D12" s="45"/>
      <c r="E12" s="65"/>
      <c r="F12" s="45"/>
      <c r="G12" s="45"/>
      <c r="H12" s="65"/>
      <c r="I12" s="3" t="s">
        <v>69</v>
      </c>
    </row>
    <row r="13" spans="1:10" s="1" customFormat="1" ht="15.75" x14ac:dyDescent="0.25">
      <c r="A13" s="7" t="s">
        <v>0</v>
      </c>
      <c r="B13" s="65"/>
      <c r="C13" s="78"/>
      <c r="D13" s="78"/>
      <c r="E13" s="65"/>
      <c r="F13" s="78"/>
      <c r="G13" s="78"/>
      <c r="H13" s="65"/>
      <c r="I13" s="3" t="s">
        <v>69</v>
      </c>
      <c r="J13" s="1" t="s">
        <v>99</v>
      </c>
    </row>
    <row r="14" spans="1:10" s="1" customFormat="1" ht="18" customHeight="1" x14ac:dyDescent="0.25">
      <c r="A14" s="1" t="s">
        <v>1</v>
      </c>
      <c r="B14" s="65"/>
      <c r="C14" s="78"/>
      <c r="D14" s="74">
        <v>6170</v>
      </c>
      <c r="E14" s="65"/>
      <c r="F14" s="78"/>
      <c r="G14" s="74">
        <v>14867</v>
      </c>
      <c r="H14" s="65"/>
      <c r="I14" s="4">
        <f>+G14-D14</f>
        <v>8697</v>
      </c>
    </row>
    <row r="15" spans="1:10" s="1" customFormat="1" ht="18" customHeight="1" x14ac:dyDescent="0.25">
      <c r="A15" s="1" t="s">
        <v>58</v>
      </c>
      <c r="B15" s="65"/>
      <c r="C15" s="78"/>
      <c r="D15" s="78">
        <v>98.62</v>
      </c>
      <c r="E15" s="65"/>
      <c r="F15" s="78"/>
      <c r="G15" s="78">
        <v>85.69</v>
      </c>
      <c r="H15" s="65"/>
      <c r="I15" s="4">
        <f t="shared" ref="I14:I15" si="0">D15-G15</f>
        <v>12.930000000000007</v>
      </c>
    </row>
    <row r="16" spans="1:10" s="1" customFormat="1" ht="18" customHeight="1" x14ac:dyDescent="0.25">
      <c r="A16" s="1" t="s">
        <v>3</v>
      </c>
      <c r="B16" s="65"/>
      <c r="C16" s="78"/>
      <c r="D16" s="78"/>
      <c r="E16" s="65"/>
      <c r="F16" s="78"/>
      <c r="G16" s="78"/>
      <c r="H16" s="65"/>
      <c r="I16" s="3" t="s">
        <v>69</v>
      </c>
    </row>
    <row r="17" spans="1:9" s="1" customFormat="1" ht="18" customHeight="1" x14ac:dyDescent="0.25">
      <c r="A17" s="8" t="s">
        <v>89</v>
      </c>
      <c r="B17" s="65"/>
      <c r="C17" s="112" t="s">
        <v>88</v>
      </c>
      <c r="D17" s="78"/>
      <c r="E17" s="65"/>
      <c r="F17" s="112" t="s">
        <v>88</v>
      </c>
      <c r="G17" s="78"/>
      <c r="H17" s="65"/>
      <c r="I17" s="3" t="s">
        <v>69</v>
      </c>
    </row>
    <row r="18" spans="1:9" s="1" customFormat="1" ht="18" customHeight="1" x14ac:dyDescent="0.25">
      <c r="A18" s="9" t="s">
        <v>7</v>
      </c>
      <c r="B18" s="65"/>
      <c r="C18" s="78">
        <v>0</v>
      </c>
      <c r="D18" s="78"/>
      <c r="E18" s="65"/>
      <c r="F18" s="78">
        <v>0</v>
      </c>
      <c r="G18" s="78"/>
      <c r="H18" s="65"/>
      <c r="I18" s="4">
        <f t="shared" ref="I18:I34" si="1">D18-G18</f>
        <v>0</v>
      </c>
    </row>
    <row r="19" spans="1:9" s="1" customFormat="1" ht="18" customHeight="1" x14ac:dyDescent="0.25">
      <c r="A19" s="9" t="s">
        <v>6</v>
      </c>
      <c r="B19" s="65"/>
      <c r="C19" s="85">
        <v>0</v>
      </c>
      <c r="D19" s="78"/>
      <c r="E19" s="65"/>
      <c r="F19" s="85">
        <v>0</v>
      </c>
      <c r="G19" s="78"/>
      <c r="H19" s="65"/>
      <c r="I19" s="4">
        <f t="shared" si="1"/>
        <v>0</v>
      </c>
    </row>
    <row r="20" spans="1:9" s="1" customFormat="1" ht="18" customHeight="1" x14ac:dyDescent="0.25">
      <c r="A20" s="9" t="s">
        <v>66</v>
      </c>
      <c r="B20" s="65"/>
      <c r="C20" s="78"/>
      <c r="D20" s="78">
        <f>C18-C19</f>
        <v>0</v>
      </c>
      <c r="E20" s="65"/>
      <c r="F20" s="78"/>
      <c r="G20" s="78">
        <f>F18-F19</f>
        <v>0</v>
      </c>
      <c r="H20" s="65"/>
      <c r="I20" s="4">
        <f t="shared" si="1"/>
        <v>0</v>
      </c>
    </row>
    <row r="21" spans="1:9" s="1" customFormat="1" ht="21" customHeight="1" x14ac:dyDescent="0.25">
      <c r="A21" s="56" t="s">
        <v>27</v>
      </c>
      <c r="B21" s="65"/>
      <c r="C21" s="78"/>
      <c r="D21" s="88">
        <f>SUM(D14:D20)</f>
        <v>6268.62</v>
      </c>
      <c r="E21" s="65"/>
      <c r="F21" s="78"/>
      <c r="G21" s="88">
        <f>SUM(G14:G20)</f>
        <v>14952.69</v>
      </c>
      <c r="H21" s="65"/>
      <c r="I21" s="4">
        <f>+G21-D21</f>
        <v>8684.07</v>
      </c>
    </row>
    <row r="22" spans="1:9" s="1" customFormat="1" ht="7.5" customHeight="1" x14ac:dyDescent="0.25">
      <c r="B22" s="65"/>
      <c r="C22" s="78"/>
      <c r="D22" s="78"/>
      <c r="E22" s="65"/>
      <c r="F22" s="78"/>
      <c r="G22" s="78"/>
      <c r="H22" s="65"/>
      <c r="I22" s="4">
        <f t="shared" si="1"/>
        <v>0</v>
      </c>
    </row>
    <row r="23" spans="1:9" s="1" customFormat="1" ht="15.75" x14ac:dyDescent="0.25">
      <c r="A23" s="7" t="s">
        <v>71</v>
      </c>
      <c r="B23" s="65"/>
      <c r="C23" s="78"/>
      <c r="D23" s="78"/>
      <c r="E23" s="65"/>
      <c r="F23" s="78"/>
      <c r="G23" s="78"/>
      <c r="H23" s="65"/>
      <c r="I23" s="4">
        <f t="shared" si="1"/>
        <v>0</v>
      </c>
    </row>
    <row r="24" spans="1:9" s="1" customFormat="1" ht="18" customHeight="1" x14ac:dyDescent="0.25">
      <c r="A24" s="1" t="s">
        <v>57</v>
      </c>
      <c r="B24" s="65"/>
      <c r="C24" s="78"/>
      <c r="D24" s="78">
        <v>99.65</v>
      </c>
      <c r="E24" s="65"/>
      <c r="F24" s="78"/>
      <c r="G24" s="78">
        <v>256.98</v>
      </c>
      <c r="H24" s="65"/>
      <c r="I24" s="4">
        <f>+G24+D24</f>
        <v>356.63</v>
      </c>
    </row>
    <row r="25" spans="1:9" s="1" customFormat="1" ht="18" customHeight="1" x14ac:dyDescent="0.25">
      <c r="A25" s="1" t="s">
        <v>56</v>
      </c>
      <c r="B25" s="65"/>
      <c r="C25" s="78"/>
      <c r="D25" s="78">
        <v>0</v>
      </c>
      <c r="E25" s="65"/>
      <c r="F25" s="78"/>
      <c r="G25" s="78">
        <v>0</v>
      </c>
      <c r="H25" s="65"/>
      <c r="I25" s="4">
        <f t="shared" si="1"/>
        <v>0</v>
      </c>
    </row>
    <row r="26" spans="1:9" s="1" customFormat="1" ht="18" customHeight="1" x14ac:dyDescent="0.25">
      <c r="A26" s="1" t="s">
        <v>65</v>
      </c>
      <c r="B26" s="65"/>
      <c r="C26" s="91"/>
      <c r="D26" s="91">
        <v>84</v>
      </c>
      <c r="E26" s="65"/>
      <c r="F26" s="91"/>
      <c r="G26" s="91">
        <v>0</v>
      </c>
      <c r="H26" s="65"/>
      <c r="I26" s="4">
        <f t="shared" si="1"/>
        <v>84</v>
      </c>
    </row>
    <row r="27" spans="1:9" s="1" customFormat="1" ht="18" customHeight="1" x14ac:dyDescent="0.25">
      <c r="A27" s="1" t="s">
        <v>70</v>
      </c>
      <c r="B27" s="65"/>
      <c r="C27" s="91"/>
      <c r="D27" s="85">
        <v>1350</v>
      </c>
      <c r="E27" s="65"/>
      <c r="F27" s="91"/>
      <c r="G27" s="85">
        <v>719</v>
      </c>
      <c r="H27" s="65"/>
      <c r="I27" s="4">
        <f t="shared" si="1"/>
        <v>631</v>
      </c>
    </row>
    <row r="28" spans="1:9" s="1" customFormat="1" ht="21" customHeight="1" x14ac:dyDescent="0.25">
      <c r="A28" s="56" t="s">
        <v>72</v>
      </c>
      <c r="B28" s="65"/>
      <c r="C28" s="78"/>
      <c r="D28" s="85">
        <f>SUM(D24:D27)</f>
        <v>1533.65</v>
      </c>
      <c r="E28" s="65"/>
      <c r="F28" s="78"/>
      <c r="G28" s="85">
        <f>SUM(G24:G27)</f>
        <v>975.98</v>
      </c>
      <c r="H28" s="65"/>
      <c r="I28" s="4">
        <f t="shared" si="1"/>
        <v>557.67000000000007</v>
      </c>
    </row>
    <row r="29" spans="1:9" s="1" customFormat="1" ht="15.75" x14ac:dyDescent="0.25">
      <c r="B29" s="65"/>
      <c r="C29" s="78"/>
      <c r="D29" s="78"/>
      <c r="E29" s="65"/>
      <c r="F29" s="78"/>
      <c r="G29" s="78"/>
      <c r="H29" s="65"/>
      <c r="I29" s="4">
        <f t="shared" si="1"/>
        <v>0</v>
      </c>
    </row>
    <row r="30" spans="1:9" s="1" customFormat="1" ht="18" customHeight="1" x14ac:dyDescent="0.25">
      <c r="A30" s="1" t="s">
        <v>17</v>
      </c>
      <c r="B30" s="65"/>
      <c r="C30" s="78"/>
      <c r="D30" s="78">
        <f>D21-D28</f>
        <v>4734.9699999999993</v>
      </c>
      <c r="E30" s="65"/>
      <c r="F30" s="78"/>
      <c r="G30" s="78">
        <f>G21-G28</f>
        <v>13976.710000000001</v>
      </c>
      <c r="H30" s="65"/>
      <c r="I30" s="4">
        <f>+G30+D30</f>
        <v>18711.68</v>
      </c>
    </row>
    <row r="31" spans="1:9" s="1" customFormat="1" ht="18" customHeight="1" x14ac:dyDescent="0.25">
      <c r="B31" s="65"/>
      <c r="C31" s="78"/>
      <c r="D31" s="78"/>
      <c r="E31" s="65"/>
      <c r="F31" s="78"/>
      <c r="G31" s="78"/>
      <c r="H31" s="65"/>
      <c r="I31" s="4">
        <f t="shared" si="1"/>
        <v>0</v>
      </c>
    </row>
    <row r="32" spans="1:9" s="1" customFormat="1" ht="18" customHeight="1" x14ac:dyDescent="0.25">
      <c r="A32" s="59" t="s">
        <v>73</v>
      </c>
      <c r="B32" s="65"/>
      <c r="C32" s="78"/>
      <c r="D32" s="78"/>
      <c r="E32" s="65"/>
      <c r="F32" s="78"/>
      <c r="G32" s="78"/>
      <c r="H32" s="65"/>
      <c r="I32" s="4">
        <f t="shared" si="1"/>
        <v>0</v>
      </c>
    </row>
    <row r="33" spans="1:9" s="1" customFormat="1" ht="35.25" customHeight="1" x14ac:dyDescent="0.25">
      <c r="A33" s="58" t="s">
        <v>74</v>
      </c>
      <c r="B33" s="65"/>
      <c r="C33" s="74">
        <v>6000</v>
      </c>
      <c r="D33" s="100" t="s">
        <v>69</v>
      </c>
      <c r="E33" s="65"/>
      <c r="F33" s="74">
        <v>2500</v>
      </c>
      <c r="G33" s="100" t="s">
        <v>69</v>
      </c>
      <c r="H33" s="65"/>
      <c r="I33" s="4">
        <f>+C33-F33</f>
        <v>3500</v>
      </c>
    </row>
    <row r="34" spans="1:9" s="1" customFormat="1" ht="18" customHeight="1" x14ac:dyDescent="0.25">
      <c r="A34" s="1" t="s">
        <v>75</v>
      </c>
      <c r="B34" s="65"/>
      <c r="C34" s="85">
        <v>8500</v>
      </c>
      <c r="D34" s="94"/>
      <c r="E34" s="65"/>
      <c r="F34" s="85">
        <v>12600</v>
      </c>
      <c r="G34" s="99"/>
      <c r="H34" s="65"/>
      <c r="I34" s="120">
        <f>+F34-C34</f>
        <v>4100</v>
      </c>
    </row>
    <row r="35" spans="1:9" s="1" customFormat="1" ht="18" customHeight="1" x14ac:dyDescent="0.25">
      <c r="A35" s="57" t="s">
        <v>76</v>
      </c>
      <c r="B35" s="65"/>
      <c r="C35" s="91"/>
      <c r="D35" s="85">
        <f>+C33+C34</f>
        <v>14500</v>
      </c>
      <c r="E35" s="65"/>
      <c r="F35" s="91"/>
      <c r="G35" s="85">
        <f>+F33+F34</f>
        <v>15100</v>
      </c>
      <c r="H35" s="65"/>
      <c r="I35" s="3">
        <f>+G35+D35</f>
        <v>29600</v>
      </c>
    </row>
    <row r="36" spans="1:9" s="1" customFormat="1" ht="21" customHeight="1" thickBot="1" x14ac:dyDescent="0.3">
      <c r="A36" s="10" t="s">
        <v>16</v>
      </c>
      <c r="B36" s="65"/>
      <c r="C36" s="78"/>
      <c r="D36" s="98">
        <f>D30-D35</f>
        <v>-9765.0300000000007</v>
      </c>
      <c r="E36" s="65"/>
      <c r="F36" s="78"/>
      <c r="G36" s="98">
        <f>G30-G35</f>
        <v>-1123.2899999999991</v>
      </c>
      <c r="H36" s="65"/>
      <c r="I36" s="110">
        <f>+D36-G36</f>
        <v>-8641.7400000000016</v>
      </c>
    </row>
    <row r="37" spans="1:9" s="1" customFormat="1" ht="16.5" thickTop="1" x14ac:dyDescent="0.25">
      <c r="B37" s="65"/>
      <c r="C37" s="101" t="s">
        <v>69</v>
      </c>
      <c r="D37" s="99"/>
      <c r="E37" s="65"/>
      <c r="F37" s="101" t="s">
        <v>69</v>
      </c>
      <c r="G37" s="99"/>
      <c r="H37" s="65"/>
      <c r="I37" s="108"/>
    </row>
    <row r="38" spans="1:9" s="1" customFormat="1" ht="15.75" x14ac:dyDescent="0.25">
      <c r="B38" s="65"/>
      <c r="C38" s="50"/>
      <c r="D38" s="50"/>
      <c r="E38" s="65"/>
      <c r="F38" s="50"/>
      <c r="G38" s="50"/>
      <c r="H38" s="65"/>
      <c r="I38" s="108"/>
    </row>
    <row r="39" spans="1:9" s="1" customFormat="1" ht="15.75" x14ac:dyDescent="0.25">
      <c r="B39" s="65"/>
      <c r="C39" s="50"/>
      <c r="D39" s="50"/>
      <c r="E39" s="65"/>
      <c r="F39" s="50"/>
      <c r="G39" s="50"/>
      <c r="H39" s="65"/>
      <c r="I39" s="108"/>
    </row>
    <row r="40" spans="1:9" s="1" customFormat="1" ht="16.5" thickBot="1" x14ac:dyDescent="0.3">
      <c r="A40" s="7" t="s">
        <v>30</v>
      </c>
      <c r="B40" s="65"/>
      <c r="C40" s="50"/>
      <c r="D40" s="51">
        <f>(D35)/D21</f>
        <v>2.3131087863038435</v>
      </c>
      <c r="E40" s="65"/>
      <c r="F40" s="50"/>
      <c r="G40" s="51">
        <f>(G35)/G21</f>
        <v>1.0098517390516355</v>
      </c>
      <c r="H40" s="65"/>
      <c r="I40" s="108"/>
    </row>
    <row r="41" spans="1:9" x14ac:dyDescent="0.25">
      <c r="C41" s="52"/>
      <c r="D41" s="52"/>
    </row>
    <row r="42" spans="1:9" ht="16.5" thickBot="1" x14ac:dyDescent="0.3">
      <c r="A42" s="7" t="s">
        <v>67</v>
      </c>
      <c r="C42" s="50"/>
      <c r="D42" s="53">
        <f>D28/D21</f>
        <v>0.2446551234561993</v>
      </c>
      <c r="F42" s="50"/>
      <c r="G42" s="119">
        <f>G28/G21</f>
        <v>6.5271198694014251E-2</v>
      </c>
    </row>
  </sheetData>
  <mergeCells count="3">
    <mergeCell ref="C5:D5"/>
    <mergeCell ref="F5:G5"/>
    <mergeCell ref="A2:A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K22" sqref="K22"/>
    </sheetView>
  </sheetViews>
  <sheetFormatPr defaultRowHeight="15" x14ac:dyDescent="0.25"/>
  <cols>
    <col min="1" max="1" width="36.28515625" customWidth="1"/>
    <col min="2" max="2" width="1" style="64" customWidth="1"/>
    <col min="3" max="3" width="9.5703125" customWidth="1"/>
    <col min="4" max="4" width="10.28515625" customWidth="1"/>
    <col min="5" max="5" width="1" style="64" customWidth="1"/>
    <col min="6" max="6" width="9.5703125" customWidth="1"/>
    <col min="7" max="7" width="10.28515625" customWidth="1"/>
    <col min="8" max="8" width="2.85546875" style="64" customWidth="1"/>
    <col min="9" max="9" width="14" style="108" customWidth="1"/>
  </cols>
  <sheetData>
    <row r="1" spans="1:9" ht="23.25" x14ac:dyDescent="0.35">
      <c r="A1" s="60" t="s">
        <v>22</v>
      </c>
      <c r="B1" s="104"/>
      <c r="C1" s="104"/>
      <c r="D1" s="104"/>
      <c r="E1" s="52"/>
      <c r="F1" s="104"/>
      <c r="G1" s="104"/>
      <c r="H1" s="52"/>
    </row>
    <row r="2" spans="1:9" ht="18.75" hidden="1" x14ac:dyDescent="0.3">
      <c r="A2" s="114" t="s">
        <v>77</v>
      </c>
      <c r="B2" s="106"/>
      <c r="C2" s="106"/>
      <c r="D2" s="106"/>
      <c r="E2" s="52"/>
      <c r="F2" s="106"/>
      <c r="G2" s="106"/>
      <c r="H2" s="52"/>
    </row>
    <row r="3" spans="1:9" ht="15" hidden="1" customHeight="1" x14ac:dyDescent="0.25">
      <c r="A3" s="114"/>
      <c r="B3" s="52"/>
      <c r="C3" s="52"/>
      <c r="D3" s="52"/>
      <c r="E3" s="52"/>
      <c r="F3" s="52"/>
      <c r="G3" s="52"/>
      <c r="H3" s="52"/>
    </row>
    <row r="4" spans="1:9" ht="15" customHeight="1" x14ac:dyDescent="0.25">
      <c r="B4" s="52"/>
      <c r="C4" s="52"/>
      <c r="D4" s="52"/>
      <c r="E4" s="52"/>
      <c r="F4" s="52"/>
      <c r="G4" s="52"/>
      <c r="H4" s="52"/>
    </row>
    <row r="5" spans="1:9" s="1" customFormat="1" ht="15.75" x14ac:dyDescent="0.25">
      <c r="B5" s="65"/>
      <c r="C5" s="113" t="s">
        <v>68</v>
      </c>
      <c r="D5" s="113"/>
      <c r="E5" s="65"/>
      <c r="F5" s="113" t="s">
        <v>81</v>
      </c>
      <c r="G5" s="113"/>
      <c r="H5" s="65"/>
      <c r="I5" s="109" t="s">
        <v>20</v>
      </c>
    </row>
    <row r="6" spans="1:9" s="1" customFormat="1" ht="15.75" x14ac:dyDescent="0.25">
      <c r="B6" s="65"/>
      <c r="E6" s="65"/>
      <c r="H6" s="65"/>
      <c r="I6" s="3"/>
    </row>
    <row r="7" spans="1:9" s="1" customFormat="1" ht="18" customHeight="1" x14ac:dyDescent="0.25">
      <c r="A7" s="1" t="s">
        <v>13</v>
      </c>
      <c r="B7" s="65"/>
      <c r="C7" s="3"/>
      <c r="D7" s="4">
        <v>12440.98</v>
      </c>
      <c r="E7" s="65"/>
      <c r="F7" s="3"/>
      <c r="G7" s="4">
        <f>D9</f>
        <v>22666.029999999995</v>
      </c>
      <c r="H7" s="65"/>
      <c r="I7" s="4">
        <f>G7-D7</f>
        <v>10225.049999999996</v>
      </c>
    </row>
    <row r="8" spans="1:9" s="1" customFormat="1" ht="18" customHeight="1" x14ac:dyDescent="0.25">
      <c r="A8" s="1" t="s">
        <v>15</v>
      </c>
      <c r="B8" s="65"/>
      <c r="C8" s="45"/>
      <c r="D8" s="46">
        <f>D36</f>
        <v>10225.049999999996</v>
      </c>
      <c r="E8" s="65"/>
      <c r="F8" s="45"/>
      <c r="G8" s="46">
        <f>G36</f>
        <v>-9765.0300000000007</v>
      </c>
      <c r="H8" s="65"/>
      <c r="I8" s="3">
        <f t="shared" ref="I8:I36" si="0">G8-D8</f>
        <v>-19990.079999999994</v>
      </c>
    </row>
    <row r="9" spans="1:9" s="1" customFormat="1" ht="21" customHeight="1" thickBot="1" x14ac:dyDescent="0.3">
      <c r="A9" s="1" t="s">
        <v>14</v>
      </c>
      <c r="B9" s="65"/>
      <c r="C9" s="45"/>
      <c r="D9" s="47">
        <f>SUM(D7:D8)</f>
        <v>22666.029999999995</v>
      </c>
      <c r="E9" s="65"/>
      <c r="F9" s="45"/>
      <c r="G9" s="47">
        <f>SUM(G7:G8)</f>
        <v>12900.999999999995</v>
      </c>
      <c r="H9" s="65"/>
      <c r="I9" s="110">
        <f t="shared" si="0"/>
        <v>-9765.0300000000007</v>
      </c>
    </row>
    <row r="10" spans="1:9" s="1" customFormat="1" ht="16.5" thickTop="1" x14ac:dyDescent="0.25">
      <c r="B10" s="65"/>
      <c r="C10" s="45"/>
      <c r="D10" s="45"/>
      <c r="E10" s="65"/>
      <c r="F10" s="45"/>
      <c r="G10" s="45"/>
      <c r="H10" s="65"/>
      <c r="I10" s="3" t="s">
        <v>69</v>
      </c>
    </row>
    <row r="11" spans="1:9" s="1" customFormat="1" ht="15.75" x14ac:dyDescent="0.25">
      <c r="B11" s="65"/>
      <c r="C11" s="45"/>
      <c r="D11" s="45"/>
      <c r="E11" s="65"/>
      <c r="F11" s="45"/>
      <c r="G11" s="45"/>
      <c r="H11" s="65"/>
      <c r="I11" s="3" t="s">
        <v>69</v>
      </c>
    </row>
    <row r="12" spans="1:9" s="1" customFormat="1" ht="15.75" x14ac:dyDescent="0.25">
      <c r="B12" s="65"/>
      <c r="C12" s="45"/>
      <c r="D12" s="45"/>
      <c r="E12" s="65"/>
      <c r="F12" s="45"/>
      <c r="G12" s="45"/>
      <c r="H12" s="65"/>
      <c r="I12" s="3" t="s">
        <v>69</v>
      </c>
    </row>
    <row r="13" spans="1:9" s="1" customFormat="1" ht="15.75" x14ac:dyDescent="0.25">
      <c r="A13" s="7" t="s">
        <v>0</v>
      </c>
      <c r="B13" s="77"/>
      <c r="C13" s="78"/>
      <c r="D13" s="78"/>
      <c r="E13" s="65"/>
      <c r="F13" s="78"/>
      <c r="G13" s="78"/>
      <c r="H13" s="65"/>
      <c r="I13" s="3" t="s">
        <v>69</v>
      </c>
    </row>
    <row r="14" spans="1:9" s="1" customFormat="1" ht="18" customHeight="1" x14ac:dyDescent="0.25">
      <c r="A14" s="1" t="s">
        <v>1</v>
      </c>
      <c r="B14" s="77"/>
      <c r="C14" s="78"/>
      <c r="D14" s="74">
        <v>9281</v>
      </c>
      <c r="E14" s="65"/>
      <c r="F14" s="78"/>
      <c r="G14" s="74">
        <v>6170</v>
      </c>
      <c r="H14" s="65"/>
      <c r="I14" s="4">
        <f t="shared" si="0"/>
        <v>-3111</v>
      </c>
    </row>
    <row r="15" spans="1:9" s="1" customFormat="1" ht="18" customHeight="1" x14ac:dyDescent="0.25">
      <c r="A15" s="1" t="s">
        <v>58</v>
      </c>
      <c r="B15" s="77"/>
      <c r="C15" s="78"/>
      <c r="D15" s="78">
        <v>85.63</v>
      </c>
      <c r="E15" s="65"/>
      <c r="F15" s="78"/>
      <c r="G15" s="78">
        <v>98.62</v>
      </c>
      <c r="H15" s="65"/>
      <c r="I15" s="3">
        <f t="shared" si="0"/>
        <v>12.990000000000009</v>
      </c>
    </row>
    <row r="16" spans="1:9" s="1" customFormat="1" ht="18" customHeight="1" x14ac:dyDescent="0.25">
      <c r="A16" s="1" t="s">
        <v>3</v>
      </c>
      <c r="B16" s="77"/>
      <c r="C16" s="78"/>
      <c r="D16" s="78"/>
      <c r="E16" s="65"/>
      <c r="F16" s="78"/>
      <c r="G16" s="78"/>
      <c r="H16" s="65"/>
      <c r="I16" s="3" t="s">
        <v>69</v>
      </c>
    </row>
    <row r="17" spans="1:9" s="1" customFormat="1" ht="18" customHeight="1" x14ac:dyDescent="0.25">
      <c r="A17" s="8" t="s">
        <v>55</v>
      </c>
      <c r="B17" s="77"/>
      <c r="C17" s="78"/>
      <c r="D17" s="78"/>
      <c r="E17" s="65"/>
      <c r="F17" s="78"/>
      <c r="G17" s="78"/>
      <c r="H17" s="65"/>
      <c r="I17" s="3" t="s">
        <v>69</v>
      </c>
    </row>
    <row r="18" spans="1:9" s="1" customFormat="1" ht="18" customHeight="1" x14ac:dyDescent="0.25">
      <c r="A18" s="9" t="s">
        <v>7</v>
      </c>
      <c r="B18" s="77"/>
      <c r="C18" s="78">
        <v>31070</v>
      </c>
      <c r="D18" s="78"/>
      <c r="E18" s="65"/>
      <c r="F18" s="78">
        <v>0</v>
      </c>
      <c r="G18" s="78"/>
      <c r="H18" s="65"/>
      <c r="I18" s="3">
        <f>+F18-C18</f>
        <v>-31070</v>
      </c>
    </row>
    <row r="19" spans="1:9" s="1" customFormat="1" ht="18" customHeight="1" x14ac:dyDescent="0.25">
      <c r="A19" s="9" t="s">
        <v>6</v>
      </c>
      <c r="B19" s="77"/>
      <c r="C19" s="85">
        <v>10345.08</v>
      </c>
      <c r="D19" s="78"/>
      <c r="E19" s="65"/>
      <c r="F19" s="85">
        <v>0</v>
      </c>
      <c r="G19" s="78"/>
      <c r="H19" s="65"/>
      <c r="I19" s="3">
        <f>+F19-C19</f>
        <v>-10345.08</v>
      </c>
    </row>
    <row r="20" spans="1:9" s="1" customFormat="1" ht="18" customHeight="1" x14ac:dyDescent="0.25">
      <c r="A20" s="9" t="s">
        <v>66</v>
      </c>
      <c r="B20" s="77"/>
      <c r="C20" s="78"/>
      <c r="D20" s="78">
        <f>C18-C19</f>
        <v>20724.919999999998</v>
      </c>
      <c r="E20" s="65"/>
      <c r="F20" s="78"/>
      <c r="G20" s="78">
        <f>F18-F19</f>
        <v>0</v>
      </c>
      <c r="H20" s="65"/>
      <c r="I20" s="3">
        <f t="shared" si="0"/>
        <v>-20724.919999999998</v>
      </c>
    </row>
    <row r="21" spans="1:9" s="1" customFormat="1" ht="21" customHeight="1" x14ac:dyDescent="0.25">
      <c r="A21" s="56" t="s">
        <v>27</v>
      </c>
      <c r="B21" s="77"/>
      <c r="C21" s="78"/>
      <c r="D21" s="88">
        <f>SUM(D14:D20)</f>
        <v>30091.549999999996</v>
      </c>
      <c r="E21" s="65"/>
      <c r="F21" s="78"/>
      <c r="G21" s="88">
        <f>SUM(G14:G20)</f>
        <v>6268.62</v>
      </c>
      <c r="H21" s="65"/>
      <c r="I21" s="3">
        <f t="shared" si="0"/>
        <v>-23822.929999999997</v>
      </c>
    </row>
    <row r="22" spans="1:9" s="1" customFormat="1" ht="7.5" customHeight="1" x14ac:dyDescent="0.25">
      <c r="B22" s="77"/>
      <c r="C22" s="78"/>
      <c r="D22" s="78"/>
      <c r="E22" s="65"/>
      <c r="F22" s="78"/>
      <c r="G22" s="78"/>
      <c r="H22" s="65"/>
      <c r="I22" s="3">
        <f t="shared" si="0"/>
        <v>0</v>
      </c>
    </row>
    <row r="23" spans="1:9" s="1" customFormat="1" ht="15.75" x14ac:dyDescent="0.25">
      <c r="A23" s="7" t="s">
        <v>71</v>
      </c>
      <c r="B23" s="77"/>
      <c r="C23" s="78"/>
      <c r="D23" s="78"/>
      <c r="E23" s="65"/>
      <c r="F23" s="78"/>
      <c r="G23" s="78"/>
      <c r="H23" s="65"/>
      <c r="I23" s="3">
        <f t="shared" si="0"/>
        <v>0</v>
      </c>
    </row>
    <row r="24" spans="1:9" s="1" customFormat="1" ht="18" customHeight="1" x14ac:dyDescent="0.25">
      <c r="A24" s="1" t="s">
        <v>57</v>
      </c>
      <c r="B24" s="77"/>
      <c r="C24" s="78"/>
      <c r="D24" s="78">
        <v>171.5</v>
      </c>
      <c r="E24" s="65"/>
      <c r="F24" s="78"/>
      <c r="G24" s="78">
        <v>99.65</v>
      </c>
      <c r="H24" s="65"/>
      <c r="I24" s="3">
        <f t="shared" si="0"/>
        <v>-71.849999999999994</v>
      </c>
    </row>
    <row r="25" spans="1:9" s="1" customFormat="1" ht="18" customHeight="1" x14ac:dyDescent="0.25">
      <c r="A25" s="1" t="s">
        <v>56</v>
      </c>
      <c r="B25" s="77"/>
      <c r="C25" s="78"/>
      <c r="D25" s="78">
        <v>334</v>
      </c>
      <c r="E25" s="65"/>
      <c r="F25" s="78"/>
      <c r="G25" s="78">
        <v>0</v>
      </c>
      <c r="H25" s="65"/>
      <c r="I25" s="3">
        <f t="shared" si="0"/>
        <v>-334</v>
      </c>
    </row>
    <row r="26" spans="1:9" s="1" customFormat="1" ht="18" customHeight="1" x14ac:dyDescent="0.25">
      <c r="A26" s="1" t="s">
        <v>65</v>
      </c>
      <c r="B26" s="90"/>
      <c r="C26" s="91"/>
      <c r="D26" s="91">
        <v>11</v>
      </c>
      <c r="E26" s="65"/>
      <c r="F26" s="91"/>
      <c r="G26" s="91">
        <v>84</v>
      </c>
      <c r="H26" s="65"/>
      <c r="I26" s="3">
        <f t="shared" si="0"/>
        <v>73</v>
      </c>
    </row>
    <row r="27" spans="1:9" s="1" customFormat="1" ht="18" customHeight="1" x14ac:dyDescent="0.25">
      <c r="A27" s="1" t="s">
        <v>70</v>
      </c>
      <c r="B27" s="90"/>
      <c r="C27" s="91"/>
      <c r="D27" s="85">
        <f>125*12</f>
        <v>1500</v>
      </c>
      <c r="E27" s="65"/>
      <c r="F27" s="91"/>
      <c r="G27" s="85">
        <v>1350</v>
      </c>
      <c r="H27" s="65"/>
      <c r="I27" s="3">
        <f t="shared" si="0"/>
        <v>-150</v>
      </c>
    </row>
    <row r="28" spans="1:9" s="1" customFormat="1" ht="21" customHeight="1" x14ac:dyDescent="0.25">
      <c r="A28" s="56" t="s">
        <v>72</v>
      </c>
      <c r="B28" s="77"/>
      <c r="C28" s="78"/>
      <c r="D28" s="85">
        <f>SUM(D24:D27)</f>
        <v>2016.5</v>
      </c>
      <c r="E28" s="65"/>
      <c r="F28" s="78"/>
      <c r="G28" s="85">
        <f>SUM(G24:G27)</f>
        <v>1533.65</v>
      </c>
      <c r="H28" s="65"/>
      <c r="I28" s="3">
        <f t="shared" si="0"/>
        <v>-482.84999999999991</v>
      </c>
    </row>
    <row r="29" spans="1:9" s="1" customFormat="1" ht="15.75" x14ac:dyDescent="0.25">
      <c r="B29" s="77"/>
      <c r="C29" s="78"/>
      <c r="D29" s="78"/>
      <c r="E29" s="65"/>
      <c r="F29" s="78"/>
      <c r="G29" s="78"/>
      <c r="H29" s="65"/>
      <c r="I29" s="3">
        <f t="shared" si="0"/>
        <v>0</v>
      </c>
    </row>
    <row r="30" spans="1:9" s="1" customFormat="1" ht="18" customHeight="1" x14ac:dyDescent="0.25">
      <c r="A30" s="1" t="s">
        <v>17</v>
      </c>
      <c r="B30" s="77"/>
      <c r="C30" s="78"/>
      <c r="D30" s="78">
        <f>D21-D28</f>
        <v>28075.049999999996</v>
      </c>
      <c r="E30" s="65"/>
      <c r="F30" s="78"/>
      <c r="G30" s="78">
        <f>G21-G28</f>
        <v>4734.9699999999993</v>
      </c>
      <c r="H30" s="65"/>
      <c r="I30" s="3">
        <f t="shared" si="0"/>
        <v>-23340.079999999994</v>
      </c>
    </row>
    <row r="31" spans="1:9" s="1" customFormat="1" ht="18" customHeight="1" x14ac:dyDescent="0.25">
      <c r="B31" s="77"/>
      <c r="C31" s="78"/>
      <c r="D31" s="78"/>
      <c r="E31" s="65"/>
      <c r="F31" s="78"/>
      <c r="G31" s="78"/>
      <c r="H31" s="65"/>
      <c r="I31" s="3">
        <f t="shared" si="0"/>
        <v>0</v>
      </c>
    </row>
    <row r="32" spans="1:9" s="1" customFormat="1" ht="18" customHeight="1" x14ac:dyDescent="0.25">
      <c r="A32" s="59" t="s">
        <v>73</v>
      </c>
      <c r="B32" s="77"/>
      <c r="C32" s="78"/>
      <c r="D32" s="78"/>
      <c r="E32" s="65"/>
      <c r="F32" s="78"/>
      <c r="G32" s="78"/>
      <c r="H32" s="65"/>
      <c r="I32" s="3">
        <f t="shared" si="0"/>
        <v>0</v>
      </c>
    </row>
    <row r="33" spans="1:9" s="1" customFormat="1" ht="35.25" customHeight="1" x14ac:dyDescent="0.25">
      <c r="A33" s="58" t="s">
        <v>74</v>
      </c>
      <c r="B33" s="77"/>
      <c r="C33" s="74">
        <f>700+3000+2000+150</f>
        <v>5850</v>
      </c>
      <c r="D33" s="100" t="s">
        <v>69</v>
      </c>
      <c r="E33" s="65"/>
      <c r="F33" s="74">
        <v>6000</v>
      </c>
      <c r="G33" s="100" t="s">
        <v>69</v>
      </c>
      <c r="H33" s="65"/>
      <c r="I33" s="3">
        <f>+F33-C33</f>
        <v>150</v>
      </c>
    </row>
    <row r="34" spans="1:9" s="1" customFormat="1" ht="18" customHeight="1" x14ac:dyDescent="0.25">
      <c r="A34" s="1" t="s">
        <v>75</v>
      </c>
      <c r="B34" s="77"/>
      <c r="C34" s="85">
        <v>12000</v>
      </c>
      <c r="D34" s="94"/>
      <c r="E34" s="65"/>
      <c r="F34" s="85">
        <v>8500</v>
      </c>
      <c r="G34" s="94"/>
      <c r="H34" s="65"/>
      <c r="I34" s="5">
        <f>+F34-C34</f>
        <v>-3500</v>
      </c>
    </row>
    <row r="35" spans="1:9" s="1" customFormat="1" ht="18" customHeight="1" x14ac:dyDescent="0.25">
      <c r="A35" s="57" t="s">
        <v>76</v>
      </c>
      <c r="B35" s="77"/>
      <c r="C35" s="91"/>
      <c r="D35" s="85">
        <f>+C33+C34</f>
        <v>17850</v>
      </c>
      <c r="E35" s="65"/>
      <c r="F35" s="91"/>
      <c r="G35" s="85">
        <f>+F33+F34</f>
        <v>14500</v>
      </c>
      <c r="H35" s="65"/>
      <c r="I35" s="3">
        <f t="shared" si="0"/>
        <v>-3350</v>
      </c>
    </row>
    <row r="36" spans="1:9" s="1" customFormat="1" ht="21" customHeight="1" thickBot="1" x14ac:dyDescent="0.3">
      <c r="A36" s="10" t="s">
        <v>16</v>
      </c>
      <c r="B36" s="77"/>
      <c r="C36" s="78"/>
      <c r="D36" s="98">
        <f>D30-D35</f>
        <v>10225.049999999996</v>
      </c>
      <c r="E36" s="65"/>
      <c r="F36" s="78"/>
      <c r="G36" s="98">
        <f>G30-G35</f>
        <v>-9765.0300000000007</v>
      </c>
      <c r="H36" s="65"/>
      <c r="I36" s="110">
        <f t="shared" si="0"/>
        <v>-19990.079999999994</v>
      </c>
    </row>
    <row r="37" spans="1:9" s="1" customFormat="1" ht="16.5" thickTop="1" x14ac:dyDescent="0.25">
      <c r="B37" s="77"/>
      <c r="C37" s="101" t="s">
        <v>69</v>
      </c>
      <c r="D37" s="99"/>
      <c r="E37" s="65"/>
      <c r="F37" s="101" t="s">
        <v>69</v>
      </c>
      <c r="G37" s="99"/>
      <c r="H37" s="65"/>
      <c r="I37" s="108"/>
    </row>
    <row r="38" spans="1:9" s="1" customFormat="1" ht="15.75" x14ac:dyDescent="0.25">
      <c r="B38" s="65"/>
      <c r="C38" s="50"/>
      <c r="D38" s="50"/>
      <c r="E38" s="65"/>
      <c r="F38" s="50"/>
      <c r="G38" s="50"/>
      <c r="H38" s="65"/>
      <c r="I38" s="108"/>
    </row>
    <row r="39" spans="1:9" s="1" customFormat="1" ht="15.75" x14ac:dyDescent="0.25">
      <c r="B39" s="65"/>
      <c r="C39" s="50"/>
      <c r="D39" s="50"/>
      <c r="E39" s="65"/>
      <c r="F39" s="50"/>
      <c r="G39" s="50"/>
      <c r="H39" s="65"/>
      <c r="I39" s="108"/>
    </row>
    <row r="40" spans="1:9" s="1" customFormat="1" ht="16.5" thickBot="1" x14ac:dyDescent="0.3">
      <c r="A40" s="7" t="s">
        <v>30</v>
      </c>
      <c r="B40" s="65"/>
      <c r="C40" s="50"/>
      <c r="D40" s="51">
        <f>(D35)/D21</f>
        <v>0.59318978251369581</v>
      </c>
      <c r="E40" s="65"/>
      <c r="F40" s="50"/>
      <c r="G40" s="51">
        <f>(G35)/G21</f>
        <v>2.3131087863038435</v>
      </c>
      <c r="H40" s="65"/>
      <c r="I40" s="108"/>
    </row>
    <row r="41" spans="1:9" x14ac:dyDescent="0.25">
      <c r="C41" s="52"/>
      <c r="D41" s="52"/>
      <c r="F41" s="52"/>
      <c r="G41" s="52"/>
    </row>
    <row r="42" spans="1:9" ht="16.5" thickBot="1" x14ac:dyDescent="0.3">
      <c r="A42" s="7" t="s">
        <v>67</v>
      </c>
      <c r="B42" s="65"/>
      <c r="C42" s="50"/>
      <c r="D42" s="53">
        <f>D28/D21</f>
        <v>6.7012167867723668E-2</v>
      </c>
      <c r="F42" s="50"/>
      <c r="G42" s="53">
        <f>G28/G21</f>
        <v>0.2446551234561993</v>
      </c>
    </row>
  </sheetData>
  <mergeCells count="3">
    <mergeCell ref="C5:D5"/>
    <mergeCell ref="F5:G5"/>
    <mergeCell ref="A2: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selection activeCell="A2" sqref="A2:F2"/>
    </sheetView>
  </sheetViews>
  <sheetFormatPr defaultRowHeight="15" x14ac:dyDescent="0.25"/>
  <cols>
    <col min="1" max="1" width="36.28515625" customWidth="1"/>
    <col min="2" max="3" width="15" customWidth="1"/>
    <col min="4" max="4" width="2" style="64" customWidth="1"/>
    <col min="5" max="12" width="15" customWidth="1"/>
  </cols>
  <sheetData>
    <row r="1" spans="1:8" ht="23.25" x14ac:dyDescent="0.35">
      <c r="A1" s="116" t="s">
        <v>22</v>
      </c>
      <c r="B1" s="116"/>
      <c r="C1" s="116"/>
      <c r="D1" s="116"/>
      <c r="E1" s="116"/>
      <c r="F1" s="116"/>
    </row>
    <row r="2" spans="1:8" ht="18.75" customHeight="1" x14ac:dyDescent="0.3">
      <c r="A2" s="114" t="s">
        <v>80</v>
      </c>
      <c r="B2" s="114"/>
      <c r="C2" s="114"/>
      <c r="D2" s="114"/>
      <c r="E2" s="114"/>
      <c r="F2" s="114"/>
    </row>
    <row r="3" spans="1:8" ht="15" customHeight="1" x14ac:dyDescent="0.3">
      <c r="A3" s="102"/>
    </row>
    <row r="4" spans="1:8" ht="15" customHeight="1" x14ac:dyDescent="0.25"/>
    <row r="5" spans="1:8" s="1" customFormat="1" ht="15.75" x14ac:dyDescent="0.25">
      <c r="B5" s="113" t="s">
        <v>63</v>
      </c>
      <c r="C5" s="113"/>
      <c r="D5" s="65"/>
      <c r="E5" s="113" t="s">
        <v>68</v>
      </c>
      <c r="F5" s="113"/>
    </row>
    <row r="6" spans="1:8" s="1" customFormat="1" ht="15.75" x14ac:dyDescent="0.25">
      <c r="D6" s="65"/>
    </row>
    <row r="7" spans="1:8" s="1" customFormat="1" ht="18" customHeight="1" x14ac:dyDescent="0.25">
      <c r="A7" s="1" t="s">
        <v>13</v>
      </c>
      <c r="B7" s="3"/>
      <c r="C7" s="4">
        <v>2686.9799999999996</v>
      </c>
      <c r="D7" s="65"/>
      <c r="E7" s="3"/>
      <c r="F7" s="4">
        <f>C9</f>
        <v>12440.98</v>
      </c>
    </row>
    <row r="8" spans="1:8" s="1" customFormat="1" ht="18" customHeight="1" x14ac:dyDescent="0.25">
      <c r="A8" s="1" t="s">
        <v>15</v>
      </c>
      <c r="B8" s="3"/>
      <c r="C8" s="5">
        <v>9754</v>
      </c>
      <c r="D8" s="65"/>
      <c r="E8" s="45"/>
      <c r="F8" s="46">
        <f>F36</f>
        <v>4725.0499999999956</v>
      </c>
    </row>
    <row r="9" spans="1:8" s="1" customFormat="1" ht="21" customHeight="1" thickBot="1" x14ac:dyDescent="0.3">
      <c r="A9" s="1" t="s">
        <v>14</v>
      </c>
      <c r="B9" s="3"/>
      <c r="C9" s="6">
        <f>+C7+C8</f>
        <v>12440.98</v>
      </c>
      <c r="D9" s="65"/>
      <c r="E9" s="45"/>
      <c r="F9" s="47">
        <f>SUM(F7:F8)</f>
        <v>17166.029999999995</v>
      </c>
    </row>
    <row r="10" spans="1:8" s="1" customFormat="1" ht="16.5" thickTop="1" x14ac:dyDescent="0.25">
      <c r="B10" s="3"/>
      <c r="C10" s="3"/>
      <c r="D10" s="65"/>
      <c r="E10" s="45"/>
      <c r="F10" s="45"/>
      <c r="H10" s="55"/>
    </row>
    <row r="11" spans="1:8" s="1" customFormat="1" ht="15.75" x14ac:dyDescent="0.25">
      <c r="B11" s="3"/>
      <c r="C11" s="3"/>
      <c r="D11" s="65"/>
      <c r="E11" s="45"/>
      <c r="F11" s="45"/>
    </row>
    <row r="12" spans="1:8" s="1" customFormat="1" ht="15.75" x14ac:dyDescent="0.25">
      <c r="B12" s="3"/>
      <c r="C12" s="3"/>
      <c r="D12" s="65"/>
      <c r="E12" s="45"/>
      <c r="F12" s="45"/>
    </row>
    <row r="13" spans="1:8" s="1" customFormat="1" ht="15.75" x14ac:dyDescent="0.25">
      <c r="A13" s="7" t="s">
        <v>0</v>
      </c>
      <c r="B13" s="75"/>
      <c r="C13" s="75"/>
      <c r="D13" s="77"/>
      <c r="E13" s="78"/>
      <c r="F13" s="78"/>
    </row>
    <row r="14" spans="1:8" s="1" customFormat="1" ht="18" customHeight="1" x14ac:dyDescent="0.25">
      <c r="A14" s="1" t="s">
        <v>1</v>
      </c>
      <c r="B14" s="75"/>
      <c r="C14" s="80">
        <v>10595</v>
      </c>
      <c r="D14" s="77"/>
      <c r="E14" s="78"/>
      <c r="F14" s="74">
        <v>9281</v>
      </c>
    </row>
    <row r="15" spans="1:8" s="1" customFormat="1" ht="18" customHeight="1" x14ac:dyDescent="0.25">
      <c r="A15" s="1" t="s">
        <v>58</v>
      </c>
      <c r="B15" s="75"/>
      <c r="C15" s="75">
        <v>183</v>
      </c>
      <c r="D15" s="77"/>
      <c r="E15" s="78"/>
      <c r="F15" s="78">
        <v>85.63</v>
      </c>
    </row>
    <row r="16" spans="1:8" s="1" customFormat="1" ht="18" customHeight="1" x14ac:dyDescent="0.25">
      <c r="A16" s="1" t="s">
        <v>3</v>
      </c>
      <c r="B16" s="75"/>
      <c r="C16" s="75"/>
      <c r="D16" s="77"/>
      <c r="E16" s="78"/>
      <c r="F16" s="78"/>
    </row>
    <row r="17" spans="1:8" s="1" customFormat="1" ht="18" customHeight="1" x14ac:dyDescent="0.25">
      <c r="A17" s="8" t="s">
        <v>55</v>
      </c>
      <c r="B17" s="75"/>
      <c r="C17" s="75"/>
      <c r="D17" s="77"/>
      <c r="E17" s="78"/>
      <c r="F17" s="78"/>
    </row>
    <row r="18" spans="1:8" s="1" customFormat="1" ht="18" customHeight="1" x14ac:dyDescent="0.25">
      <c r="A18" s="9" t="s">
        <v>7</v>
      </c>
      <c r="B18" s="80">
        <v>29511</v>
      </c>
      <c r="C18" s="75"/>
      <c r="D18" s="77"/>
      <c r="E18" s="78">
        <v>31070</v>
      </c>
      <c r="F18" s="78"/>
    </row>
    <row r="19" spans="1:8" s="1" customFormat="1" ht="18" customHeight="1" x14ac:dyDescent="0.25">
      <c r="A19" s="9" t="s">
        <v>6</v>
      </c>
      <c r="B19" s="84">
        <v>5784</v>
      </c>
      <c r="C19" s="75"/>
      <c r="D19" s="77"/>
      <c r="E19" s="85">
        <v>10345.08</v>
      </c>
      <c r="F19" s="78"/>
    </row>
    <row r="20" spans="1:8" s="1" customFormat="1" ht="18" customHeight="1" x14ac:dyDescent="0.25">
      <c r="A20" s="9" t="s">
        <v>66</v>
      </c>
      <c r="B20" s="75"/>
      <c r="C20" s="75">
        <v>23727</v>
      </c>
      <c r="D20" s="77"/>
      <c r="E20" s="78"/>
      <c r="F20" s="78">
        <f>E18-E19</f>
        <v>20724.919999999998</v>
      </c>
    </row>
    <row r="21" spans="1:8" s="1" customFormat="1" ht="21" customHeight="1" x14ac:dyDescent="0.25">
      <c r="A21" s="56" t="s">
        <v>27</v>
      </c>
      <c r="B21" s="75"/>
      <c r="C21" s="86">
        <v>34505</v>
      </c>
      <c r="D21" s="77"/>
      <c r="E21" s="78"/>
      <c r="F21" s="88">
        <f>SUM(F14:F20)</f>
        <v>30091.549999999996</v>
      </c>
    </row>
    <row r="22" spans="1:8" s="1" customFormat="1" ht="7.5" customHeight="1" x14ac:dyDescent="0.25">
      <c r="B22" s="75"/>
      <c r="C22" s="75"/>
      <c r="D22" s="77"/>
      <c r="E22" s="78"/>
      <c r="F22" s="78"/>
    </row>
    <row r="23" spans="1:8" s="1" customFormat="1" ht="15.75" x14ac:dyDescent="0.25">
      <c r="A23" s="7" t="s">
        <v>71</v>
      </c>
      <c r="B23" s="75"/>
      <c r="C23" s="75"/>
      <c r="D23" s="77"/>
      <c r="E23" s="78"/>
      <c r="F23" s="78"/>
    </row>
    <row r="24" spans="1:8" s="1" customFormat="1" ht="18" customHeight="1" x14ac:dyDescent="0.25">
      <c r="A24" s="1" t="s">
        <v>57</v>
      </c>
      <c r="B24" s="75"/>
      <c r="C24" s="75">
        <v>93</v>
      </c>
      <c r="D24" s="77"/>
      <c r="E24" s="78"/>
      <c r="F24" s="78">
        <v>171.5</v>
      </c>
    </row>
    <row r="25" spans="1:8" s="1" customFormat="1" ht="18" customHeight="1" x14ac:dyDescent="0.25">
      <c r="A25" s="1" t="s">
        <v>56</v>
      </c>
      <c r="B25" s="75"/>
      <c r="C25" s="75">
        <v>359</v>
      </c>
      <c r="D25" s="77"/>
      <c r="E25" s="78"/>
      <c r="F25" s="78">
        <v>334</v>
      </c>
    </row>
    <row r="26" spans="1:8" s="1" customFormat="1" ht="18" customHeight="1" x14ac:dyDescent="0.25">
      <c r="A26" s="1" t="s">
        <v>65</v>
      </c>
      <c r="B26" s="75"/>
      <c r="C26" s="89">
        <v>174</v>
      </c>
      <c r="D26" s="90"/>
      <c r="E26" s="91"/>
      <c r="F26" s="91">
        <v>11</v>
      </c>
    </row>
    <row r="27" spans="1:8" s="1" customFormat="1" ht="18" customHeight="1" x14ac:dyDescent="0.25">
      <c r="A27" s="1" t="s">
        <v>70</v>
      </c>
      <c r="B27" s="75"/>
      <c r="C27" s="84">
        <f>125*5</f>
        <v>625</v>
      </c>
      <c r="D27" s="90"/>
      <c r="E27" s="91"/>
      <c r="F27" s="85">
        <f>125*12</f>
        <v>1500</v>
      </c>
      <c r="H27" s="54" t="s">
        <v>69</v>
      </c>
    </row>
    <row r="28" spans="1:8" s="1" customFormat="1" ht="21" customHeight="1" x14ac:dyDescent="0.25">
      <c r="A28" s="56" t="s">
        <v>72</v>
      </c>
      <c r="B28" s="75"/>
      <c r="C28" s="84">
        <v>1251</v>
      </c>
      <c r="D28" s="77"/>
      <c r="E28" s="78"/>
      <c r="F28" s="85">
        <f>SUM(F24:F27)</f>
        <v>2016.5</v>
      </c>
    </row>
    <row r="29" spans="1:8" s="1" customFormat="1" ht="15.75" x14ac:dyDescent="0.25">
      <c r="B29" s="75"/>
      <c r="C29" s="75"/>
      <c r="D29" s="77"/>
      <c r="E29" s="78"/>
      <c r="F29" s="78"/>
    </row>
    <row r="30" spans="1:8" s="1" customFormat="1" ht="18" customHeight="1" x14ac:dyDescent="0.25">
      <c r="A30" s="1" t="s">
        <v>17</v>
      </c>
      <c r="B30" s="75"/>
      <c r="C30" s="75">
        <v>33254</v>
      </c>
      <c r="D30" s="77"/>
      <c r="E30" s="78"/>
      <c r="F30" s="78">
        <f>F21-F28</f>
        <v>28075.049999999996</v>
      </c>
    </row>
    <row r="31" spans="1:8" s="1" customFormat="1" ht="18" customHeight="1" x14ac:dyDescent="0.25">
      <c r="B31" s="75"/>
      <c r="C31" s="75"/>
      <c r="D31" s="77"/>
      <c r="E31" s="78"/>
      <c r="F31" s="78"/>
    </row>
    <row r="32" spans="1:8" s="1" customFormat="1" ht="18" customHeight="1" x14ac:dyDescent="0.25">
      <c r="A32" s="59" t="s">
        <v>73</v>
      </c>
      <c r="B32" s="75"/>
      <c r="C32" s="75"/>
      <c r="D32" s="77"/>
      <c r="E32" s="78"/>
      <c r="F32" s="78"/>
    </row>
    <row r="33" spans="1:6" s="1" customFormat="1" ht="35.25" customHeight="1" x14ac:dyDescent="0.25">
      <c r="A33" s="58" t="s">
        <v>74</v>
      </c>
      <c r="B33" s="80">
        <v>0</v>
      </c>
      <c r="C33" s="75" t="s">
        <v>69</v>
      </c>
      <c r="D33" s="77"/>
      <c r="E33" s="74">
        <f>700+3000+2000+150+5500</f>
        <v>11350</v>
      </c>
      <c r="F33" s="100" t="s">
        <v>78</v>
      </c>
    </row>
    <row r="34" spans="1:6" s="1" customFormat="1" ht="18" customHeight="1" x14ac:dyDescent="0.25">
      <c r="A34" s="1" t="s">
        <v>75</v>
      </c>
      <c r="B34" s="84">
        <v>23500</v>
      </c>
      <c r="C34" s="94"/>
      <c r="D34" s="77"/>
      <c r="E34" s="85">
        <v>12000</v>
      </c>
      <c r="F34" s="94"/>
    </row>
    <row r="35" spans="1:6" s="1" customFormat="1" ht="18" customHeight="1" x14ac:dyDescent="0.25">
      <c r="A35" s="57" t="s">
        <v>76</v>
      </c>
      <c r="B35" s="89"/>
      <c r="C35" s="84">
        <f>+B33+B34</f>
        <v>23500</v>
      </c>
      <c r="D35" s="77"/>
      <c r="E35" s="91"/>
      <c r="F35" s="85">
        <f>+E33+E34</f>
        <v>23350</v>
      </c>
    </row>
    <row r="36" spans="1:6" s="1" customFormat="1" ht="21" customHeight="1" thickBot="1" x14ac:dyDescent="0.3">
      <c r="A36" s="10" t="s">
        <v>16</v>
      </c>
      <c r="B36" s="75"/>
      <c r="C36" s="96">
        <v>9754</v>
      </c>
      <c r="D36" s="77"/>
      <c r="E36" s="78"/>
      <c r="F36" s="98">
        <f>F30-F35</f>
        <v>4725.0499999999956</v>
      </c>
    </row>
    <row r="37" spans="1:6" s="1" customFormat="1" ht="16.5" thickTop="1" x14ac:dyDescent="0.25">
      <c r="B37" s="94"/>
      <c r="C37" s="94"/>
      <c r="D37" s="77"/>
      <c r="E37" s="101" t="s">
        <v>69</v>
      </c>
      <c r="F37" s="99"/>
    </row>
    <row r="38" spans="1:6" s="1" customFormat="1" ht="15.75" x14ac:dyDescent="0.25">
      <c r="D38" s="65"/>
      <c r="E38" s="50"/>
      <c r="F38" s="50"/>
    </row>
    <row r="39" spans="1:6" s="1" customFormat="1" ht="15.75" x14ac:dyDescent="0.25">
      <c r="D39" s="65"/>
      <c r="E39" s="50"/>
      <c r="F39" s="50"/>
    </row>
    <row r="40" spans="1:6" s="1" customFormat="1" ht="16.5" thickBot="1" x14ac:dyDescent="0.3">
      <c r="A40" s="7" t="s">
        <v>30</v>
      </c>
      <c r="C40" s="51">
        <f>C35/C21</f>
        <v>0.68106071583828431</v>
      </c>
      <c r="D40" s="65"/>
      <c r="E40" s="50"/>
      <c r="F40" s="51">
        <f>(F35)/F21</f>
        <v>0.77596534575320986</v>
      </c>
    </row>
    <row r="41" spans="1:6" x14ac:dyDescent="0.25">
      <c r="E41" s="52"/>
      <c r="F41" s="52"/>
    </row>
    <row r="42" spans="1:6" ht="16.5" thickBot="1" x14ac:dyDescent="0.3">
      <c r="A42" s="7" t="s">
        <v>67</v>
      </c>
      <c r="B42" s="1"/>
      <c r="C42" s="53">
        <f>C28/C21</f>
        <v>3.6255615128242283E-2</v>
      </c>
      <c r="D42" s="65"/>
      <c r="E42" s="50"/>
      <c r="F42" s="53">
        <f>F28/F21</f>
        <v>6.7012167867723668E-2</v>
      </c>
    </row>
    <row r="44" spans="1:6" x14ac:dyDescent="0.25">
      <c r="E44" s="115" t="s">
        <v>79</v>
      </c>
      <c r="F44" s="115"/>
    </row>
    <row r="45" spans="1:6" x14ac:dyDescent="0.25">
      <c r="A45" t="s">
        <v>69</v>
      </c>
      <c r="E45" s="115"/>
      <c r="F45" s="115"/>
    </row>
  </sheetData>
  <mergeCells count="5">
    <mergeCell ref="E5:F5"/>
    <mergeCell ref="E44:F45"/>
    <mergeCell ref="A2:F2"/>
    <mergeCell ref="A1:F1"/>
    <mergeCell ref="B5:C5"/>
  </mergeCells>
  <pageMargins left="0.25" right="0.25" top="0.75" bottom="0.75" header="0.3" footer="0.3"/>
  <pageSetup scale="7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0" workbookViewId="0">
      <selection activeCell="H10" sqref="H1:H1048576"/>
    </sheetView>
  </sheetViews>
  <sheetFormatPr defaultRowHeight="15" x14ac:dyDescent="0.25"/>
  <cols>
    <col min="1" max="1" width="33.5703125" customWidth="1"/>
    <col min="2" max="2" width="8.7109375" bestFit="1" customWidth="1"/>
    <col min="3" max="3" width="9.85546875" bestFit="1" customWidth="1"/>
    <col min="4" max="4" width="4" customWidth="1"/>
    <col min="5" max="5" width="8.7109375" bestFit="1" customWidth="1"/>
    <col min="6" max="6" width="9.85546875" bestFit="1" customWidth="1"/>
    <col min="7" max="7" width="5.140625" customWidth="1"/>
    <col min="8" max="8" width="10.42578125" customWidth="1"/>
    <col min="9" max="9" width="1.42578125" customWidth="1"/>
  </cols>
  <sheetData>
    <row r="1" spans="1:8" ht="23.25" x14ac:dyDescent="0.35">
      <c r="A1" s="116" t="s">
        <v>22</v>
      </c>
      <c r="B1" s="116"/>
      <c r="C1" s="116"/>
      <c r="D1" s="116"/>
      <c r="E1" s="116"/>
      <c r="F1" s="116"/>
      <c r="G1" s="116"/>
      <c r="H1" s="116"/>
    </row>
    <row r="2" spans="1:8" ht="18.75" x14ac:dyDescent="0.3">
      <c r="A2" s="117" t="s">
        <v>64</v>
      </c>
      <c r="B2" s="117"/>
      <c r="C2" s="117"/>
      <c r="D2" s="117"/>
      <c r="E2" s="117"/>
      <c r="F2" s="117"/>
      <c r="G2" s="117"/>
      <c r="H2" s="117"/>
    </row>
    <row r="3" spans="1:8" ht="15" customHeight="1" x14ac:dyDescent="0.25"/>
    <row r="4" spans="1:8" ht="15" customHeight="1" x14ac:dyDescent="0.25"/>
    <row r="5" spans="1:8" s="1" customFormat="1" ht="15.75" x14ac:dyDescent="0.25">
      <c r="B5" s="113" t="s">
        <v>59</v>
      </c>
      <c r="C5" s="113"/>
      <c r="E5" s="113" t="s">
        <v>63</v>
      </c>
      <c r="F5" s="113"/>
      <c r="H5" s="44" t="s">
        <v>20</v>
      </c>
    </row>
    <row r="6" spans="1:8" s="1" customFormat="1" ht="15.75" x14ac:dyDescent="0.25"/>
    <row r="7" spans="1:8" s="1" customFormat="1" ht="18" customHeight="1" x14ac:dyDescent="0.25">
      <c r="A7" s="1" t="s">
        <v>13</v>
      </c>
      <c r="B7" s="3"/>
      <c r="C7" s="4">
        <v>11113</v>
      </c>
      <c r="E7" s="3"/>
      <c r="F7" s="4">
        <f>C9</f>
        <v>2686.9799999999996</v>
      </c>
      <c r="H7" s="4">
        <f>F7-C7</f>
        <v>-8426.02</v>
      </c>
    </row>
    <row r="8" spans="1:8" s="1" customFormat="1" ht="18" customHeight="1" x14ac:dyDescent="0.25">
      <c r="A8" s="1" t="s">
        <v>15</v>
      </c>
      <c r="B8" s="3"/>
      <c r="C8" s="5">
        <v>-8426.02</v>
      </c>
      <c r="E8" s="45"/>
      <c r="F8" s="46">
        <f>F31</f>
        <v>9754</v>
      </c>
      <c r="H8" s="5">
        <f t="shared" ref="H8:H9" si="0">F8-C8</f>
        <v>18180.02</v>
      </c>
    </row>
    <row r="9" spans="1:8" s="1" customFormat="1" ht="21" customHeight="1" thickBot="1" x14ac:dyDescent="0.3">
      <c r="A9" s="1" t="s">
        <v>14</v>
      </c>
      <c r="B9" s="3"/>
      <c r="C9" s="6">
        <v>2686.9799999999996</v>
      </c>
      <c r="E9" s="45"/>
      <c r="F9" s="47">
        <f>SUM(F7:F8)</f>
        <v>12440.98</v>
      </c>
      <c r="H9" s="6">
        <f t="shared" si="0"/>
        <v>9754</v>
      </c>
    </row>
    <row r="10" spans="1:8" s="1" customFormat="1" ht="16.5" thickTop="1" x14ac:dyDescent="0.25">
      <c r="B10" s="3"/>
      <c r="C10" s="3"/>
      <c r="E10" s="45"/>
      <c r="F10" s="45"/>
      <c r="H10" s="3"/>
    </row>
    <row r="11" spans="1:8" s="1" customFormat="1" ht="15.75" x14ac:dyDescent="0.25">
      <c r="B11" s="3"/>
      <c r="C11" s="3"/>
      <c r="E11" s="45"/>
      <c r="F11" s="45"/>
      <c r="H11" s="3"/>
    </row>
    <row r="12" spans="1:8" s="1" customFormat="1" ht="15.75" x14ac:dyDescent="0.25">
      <c r="B12" s="3"/>
      <c r="C12" s="3"/>
      <c r="E12" s="45"/>
      <c r="F12" s="45"/>
      <c r="H12" s="3"/>
    </row>
    <row r="13" spans="1:8" s="1" customFormat="1" ht="15.75" x14ac:dyDescent="0.25">
      <c r="A13" s="7" t="s">
        <v>0</v>
      </c>
      <c r="B13" s="3"/>
      <c r="C13" s="3"/>
      <c r="E13" s="45"/>
      <c r="F13" s="45"/>
      <c r="H13" s="3"/>
    </row>
    <row r="14" spans="1:8" s="1" customFormat="1" ht="18" customHeight="1" x14ac:dyDescent="0.25">
      <c r="A14" s="1" t="s">
        <v>1</v>
      </c>
      <c r="B14" s="3"/>
      <c r="C14" s="4">
        <v>19020</v>
      </c>
      <c r="E14" s="45"/>
      <c r="F14" s="48">
        <v>10595</v>
      </c>
      <c r="H14" s="4">
        <f>F14-C14</f>
        <v>-8425</v>
      </c>
    </row>
    <row r="15" spans="1:8" s="1" customFormat="1" ht="18" customHeight="1" x14ac:dyDescent="0.25">
      <c r="A15" s="1" t="s">
        <v>58</v>
      </c>
      <c r="B15" s="3"/>
      <c r="C15" s="3">
        <v>178.93</v>
      </c>
      <c r="E15" s="45"/>
      <c r="F15" s="45">
        <v>183</v>
      </c>
      <c r="H15" s="3">
        <f>F15-C15</f>
        <v>4.0699999999999932</v>
      </c>
    </row>
    <row r="16" spans="1:8" s="1" customFormat="1" ht="18" customHeight="1" x14ac:dyDescent="0.25">
      <c r="A16" s="1" t="s">
        <v>3</v>
      </c>
      <c r="B16" s="3"/>
      <c r="C16" s="3"/>
      <c r="E16" s="45"/>
      <c r="F16" s="45"/>
      <c r="H16" s="3"/>
    </row>
    <row r="17" spans="1:8" s="1" customFormat="1" ht="18" customHeight="1" x14ac:dyDescent="0.25">
      <c r="A17" s="8" t="s">
        <v>55</v>
      </c>
      <c r="B17" s="3"/>
      <c r="C17" s="3"/>
      <c r="E17" s="45"/>
      <c r="F17" s="45"/>
      <c r="H17" s="3"/>
    </row>
    <row r="18" spans="1:8" s="1" customFormat="1" ht="18" customHeight="1" x14ac:dyDescent="0.25">
      <c r="A18" s="9" t="s">
        <v>7</v>
      </c>
      <c r="B18" s="3">
        <v>16092.05</v>
      </c>
      <c r="C18" s="3"/>
      <c r="E18" s="45">
        <v>29511</v>
      </c>
      <c r="F18" s="45"/>
      <c r="H18" s="3"/>
    </row>
    <row r="19" spans="1:8" s="1" customFormat="1" ht="18" customHeight="1" x14ac:dyDescent="0.25">
      <c r="A19" s="9" t="s">
        <v>61</v>
      </c>
      <c r="B19" s="5">
        <v>5844.4499999999989</v>
      </c>
      <c r="C19" s="3"/>
      <c r="E19" s="46">
        <v>5784</v>
      </c>
      <c r="F19" s="45"/>
      <c r="H19" s="3"/>
    </row>
    <row r="20" spans="1:8" s="1" customFormat="1" ht="18" customHeight="1" x14ac:dyDescent="0.25">
      <c r="A20" s="9" t="s">
        <v>66</v>
      </c>
      <c r="B20" s="3"/>
      <c r="C20" s="3">
        <v>10247.6</v>
      </c>
      <c r="E20" s="45"/>
      <c r="F20" s="45">
        <f>E18-E19</f>
        <v>23727</v>
      </c>
      <c r="H20" s="3">
        <f>F20-C20</f>
        <v>13479.4</v>
      </c>
    </row>
    <row r="21" spans="1:8" s="1" customFormat="1" ht="21" customHeight="1" x14ac:dyDescent="0.25">
      <c r="A21" s="10" t="s">
        <v>27</v>
      </c>
      <c r="B21" s="3"/>
      <c r="C21" s="11">
        <v>29446.53</v>
      </c>
      <c r="E21" s="45"/>
      <c r="F21" s="49">
        <f>SUM(F14:F20)</f>
        <v>34505</v>
      </c>
      <c r="H21" s="11">
        <f>F21-C21</f>
        <v>5058.4700000000012</v>
      </c>
    </row>
    <row r="22" spans="1:8" s="1" customFormat="1" ht="7.5" customHeight="1" x14ac:dyDescent="0.25">
      <c r="B22" s="3"/>
      <c r="C22" s="3"/>
      <c r="E22" s="45"/>
      <c r="F22" s="45"/>
      <c r="H22" s="3"/>
    </row>
    <row r="23" spans="1:8" s="1" customFormat="1" ht="15.75" x14ac:dyDescent="0.25">
      <c r="A23" s="7" t="s">
        <v>29</v>
      </c>
      <c r="B23" s="3"/>
      <c r="C23" s="3"/>
      <c r="E23" s="45"/>
      <c r="F23" s="45"/>
      <c r="H23" s="3"/>
    </row>
    <row r="24" spans="1:8" s="1" customFormat="1" ht="18" customHeight="1" x14ac:dyDescent="0.25">
      <c r="A24" s="1" t="s">
        <v>56</v>
      </c>
      <c r="B24" s="3"/>
      <c r="C24" s="3">
        <v>734.18000000000006</v>
      </c>
      <c r="E24" s="45"/>
      <c r="F24" s="45">
        <v>984</v>
      </c>
      <c r="H24" s="3">
        <f t="shared" ref="H24:H26" si="1">F24-C24</f>
        <v>249.81999999999994</v>
      </c>
    </row>
    <row r="25" spans="1:8" s="1" customFormat="1" ht="18" customHeight="1" x14ac:dyDescent="0.25">
      <c r="A25" s="1" t="s">
        <v>57</v>
      </c>
      <c r="B25" s="3"/>
      <c r="C25" s="3">
        <v>138.37</v>
      </c>
      <c r="E25" s="45"/>
      <c r="F25" s="45">
        <v>93</v>
      </c>
      <c r="H25" s="3">
        <f t="shared" si="1"/>
        <v>-45.370000000000005</v>
      </c>
    </row>
    <row r="26" spans="1:8" s="1" customFormat="1" ht="18" customHeight="1" x14ac:dyDescent="0.25">
      <c r="A26" s="1" t="s">
        <v>65</v>
      </c>
      <c r="B26" s="3"/>
      <c r="C26" s="5">
        <v>0</v>
      </c>
      <c r="E26" s="45"/>
      <c r="F26" s="46">
        <v>174</v>
      </c>
      <c r="H26" s="3">
        <f t="shared" si="1"/>
        <v>174</v>
      </c>
    </row>
    <row r="27" spans="1:8" s="1" customFormat="1" ht="21" customHeight="1" x14ac:dyDescent="0.25">
      <c r="A27" s="10" t="s">
        <v>28</v>
      </c>
      <c r="B27" s="3"/>
      <c r="C27" s="5">
        <v>872.55000000000007</v>
      </c>
      <c r="E27" s="45"/>
      <c r="F27" s="46">
        <f>SUM(F24:F26)</f>
        <v>1251</v>
      </c>
      <c r="H27" s="11">
        <f>F27-C27</f>
        <v>378.44999999999993</v>
      </c>
    </row>
    <row r="28" spans="1:8" s="1" customFormat="1" ht="15.75" x14ac:dyDescent="0.25">
      <c r="B28" s="3"/>
      <c r="C28" s="3"/>
      <c r="E28" s="45"/>
      <c r="F28" s="45"/>
      <c r="H28" s="3"/>
    </row>
    <row r="29" spans="1:8" s="1" customFormat="1" ht="18" customHeight="1" x14ac:dyDescent="0.25">
      <c r="A29" s="1" t="s">
        <v>17</v>
      </c>
      <c r="B29" s="3"/>
      <c r="C29" s="3">
        <v>28573.98</v>
      </c>
      <c r="E29" s="45"/>
      <c r="F29" s="45">
        <f>F21-F27</f>
        <v>33254</v>
      </c>
      <c r="H29" s="3">
        <f t="shared" ref="H29:H31" si="2">F29-C29</f>
        <v>4680.0200000000004</v>
      </c>
    </row>
    <row r="30" spans="1:8" s="1" customFormat="1" ht="18" customHeight="1" x14ac:dyDescent="0.25">
      <c r="A30" s="1" t="s">
        <v>31</v>
      </c>
      <c r="B30" s="3"/>
      <c r="C30" s="5">
        <v>37000</v>
      </c>
      <c r="E30" s="45"/>
      <c r="F30" s="46">
        <v>23500</v>
      </c>
      <c r="H30" s="5">
        <f t="shared" si="2"/>
        <v>-13500</v>
      </c>
    </row>
    <row r="31" spans="1:8" s="1" customFormat="1" ht="21" customHeight="1" thickBot="1" x14ac:dyDescent="0.3">
      <c r="A31" s="10" t="s">
        <v>16</v>
      </c>
      <c r="B31" s="3"/>
      <c r="C31" s="6">
        <v>-8426.02</v>
      </c>
      <c r="E31" s="45"/>
      <c r="F31" s="47">
        <f>F29-F30</f>
        <v>9754</v>
      </c>
      <c r="H31" s="6">
        <f t="shared" si="2"/>
        <v>18180.02</v>
      </c>
    </row>
    <row r="32" spans="1:8" s="1" customFormat="1" ht="16.5" thickTop="1" x14ac:dyDescent="0.25">
      <c r="E32" s="50"/>
      <c r="F32" s="50"/>
    </row>
    <row r="33" spans="1:7" s="1" customFormat="1" ht="15.75" x14ac:dyDescent="0.25">
      <c r="E33" s="50"/>
      <c r="F33" s="50"/>
    </row>
    <row r="34" spans="1:7" s="1" customFormat="1" ht="15.75" x14ac:dyDescent="0.25">
      <c r="E34" s="50"/>
      <c r="F34" s="50"/>
    </row>
    <row r="35" spans="1:7" s="1" customFormat="1" ht="16.5" thickBot="1" x14ac:dyDescent="0.3">
      <c r="A35" s="7" t="s">
        <v>30</v>
      </c>
      <c r="C35" s="12">
        <v>1.2565147744063563</v>
      </c>
      <c r="E35" s="50"/>
      <c r="F35" s="51">
        <f>F30/F21</f>
        <v>0.68106071583828431</v>
      </c>
    </row>
    <row r="36" spans="1:7" x14ac:dyDescent="0.25">
      <c r="E36" s="52"/>
      <c r="F36" s="52"/>
    </row>
    <row r="37" spans="1:7" ht="16.5" thickBot="1" x14ac:dyDescent="0.3">
      <c r="A37" s="7" t="s">
        <v>67</v>
      </c>
      <c r="B37" s="1"/>
      <c r="C37" s="53">
        <f>C27/C21</f>
        <v>2.963167476779098E-2</v>
      </c>
      <c r="D37" s="1"/>
      <c r="E37" s="50"/>
      <c r="F37" s="53">
        <f>F27/F21</f>
        <v>3.6255615128242283E-2</v>
      </c>
      <c r="G37" s="1"/>
    </row>
    <row r="40" spans="1:7" x14ac:dyDescent="0.25">
      <c r="A40" t="s">
        <v>62</v>
      </c>
    </row>
  </sheetData>
  <mergeCells count="4">
    <mergeCell ref="A1:H1"/>
    <mergeCell ref="A2:H2"/>
    <mergeCell ref="B5:C5"/>
    <mergeCell ref="E5:F5"/>
  </mergeCells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7" workbookViewId="0">
      <selection activeCell="N28" sqref="N28"/>
    </sheetView>
  </sheetViews>
  <sheetFormatPr defaultRowHeight="15" x14ac:dyDescent="0.25"/>
  <cols>
    <col min="1" max="1" width="34.7109375" customWidth="1"/>
    <col min="2" max="2" width="8.7109375" bestFit="1" customWidth="1"/>
    <col min="3" max="3" width="9.85546875" bestFit="1" customWidth="1"/>
    <col min="4" max="4" width="3.28515625" customWidth="1"/>
    <col min="5" max="5" width="8.7109375" bestFit="1" customWidth="1"/>
    <col min="6" max="6" width="9.85546875" bestFit="1" customWidth="1"/>
    <col min="7" max="7" width="4.85546875" customWidth="1"/>
    <col min="8" max="8" width="10.42578125" customWidth="1"/>
    <col min="9" max="9" width="1.42578125" customWidth="1"/>
  </cols>
  <sheetData>
    <row r="1" spans="1:8" ht="23.25" x14ac:dyDescent="0.35">
      <c r="A1" s="116" t="s">
        <v>22</v>
      </c>
      <c r="B1" s="116"/>
      <c r="C1" s="116"/>
      <c r="D1" s="116"/>
      <c r="E1" s="116"/>
      <c r="F1" s="116"/>
      <c r="G1" s="116"/>
      <c r="H1" s="116"/>
    </row>
    <row r="2" spans="1:8" ht="18.75" x14ac:dyDescent="0.3">
      <c r="A2" s="117" t="s">
        <v>60</v>
      </c>
      <c r="B2" s="117"/>
      <c r="C2" s="117"/>
      <c r="D2" s="117"/>
      <c r="E2" s="117"/>
      <c r="F2" s="117"/>
      <c r="G2" s="117"/>
      <c r="H2" s="117"/>
    </row>
    <row r="3" spans="1:8" ht="15" customHeight="1" x14ac:dyDescent="0.25"/>
    <row r="4" spans="1:8" ht="15" customHeight="1" x14ac:dyDescent="0.25"/>
    <row r="5" spans="1:8" s="1" customFormat="1" ht="15.75" x14ac:dyDescent="0.25">
      <c r="B5" s="113" t="s">
        <v>53</v>
      </c>
      <c r="C5" s="113"/>
      <c r="E5" s="113" t="s">
        <v>59</v>
      </c>
      <c r="F5" s="113"/>
      <c r="H5" s="43" t="s">
        <v>20</v>
      </c>
    </row>
    <row r="6" spans="1:8" s="1" customFormat="1" ht="15.75" x14ac:dyDescent="0.25"/>
    <row r="7" spans="1:8" s="1" customFormat="1" ht="18" customHeight="1" x14ac:dyDescent="0.25">
      <c r="A7" s="1" t="s">
        <v>13</v>
      </c>
      <c r="B7" s="3"/>
      <c r="C7" s="4">
        <v>9737</v>
      </c>
      <c r="E7" s="3"/>
      <c r="F7" s="4">
        <f>C9</f>
        <v>11113</v>
      </c>
      <c r="H7" s="4">
        <f>F7-C7</f>
        <v>1376</v>
      </c>
    </row>
    <row r="8" spans="1:8" s="1" customFormat="1" ht="18" customHeight="1" x14ac:dyDescent="0.25">
      <c r="A8" s="1" t="s">
        <v>15</v>
      </c>
      <c r="B8" s="3"/>
      <c r="C8" s="5">
        <v>1376</v>
      </c>
      <c r="E8" s="45"/>
      <c r="F8" s="46">
        <f>F31</f>
        <v>-8426.02</v>
      </c>
      <c r="H8" s="5">
        <f t="shared" ref="H8:H9" si="0">F8-C8</f>
        <v>-9802.02</v>
      </c>
    </row>
    <row r="9" spans="1:8" s="1" customFormat="1" ht="21" customHeight="1" thickBot="1" x14ac:dyDescent="0.3">
      <c r="A9" s="1" t="s">
        <v>14</v>
      </c>
      <c r="B9" s="3"/>
      <c r="C9" s="6">
        <f>SUM(C7:C8)</f>
        <v>11113</v>
      </c>
      <c r="E9" s="45"/>
      <c r="F9" s="47">
        <f>SUM(F7:F8)</f>
        <v>2686.9799999999996</v>
      </c>
      <c r="H9" s="6">
        <f t="shared" si="0"/>
        <v>-8426.02</v>
      </c>
    </row>
    <row r="10" spans="1:8" s="1" customFormat="1" ht="16.5" thickTop="1" x14ac:dyDescent="0.25">
      <c r="B10" s="3"/>
      <c r="C10" s="3"/>
      <c r="E10" s="45"/>
      <c r="F10" s="45"/>
      <c r="H10" s="3"/>
    </row>
    <row r="11" spans="1:8" s="1" customFormat="1" ht="15.75" x14ac:dyDescent="0.25">
      <c r="B11" s="3"/>
      <c r="C11" s="3"/>
      <c r="E11" s="45"/>
      <c r="F11" s="45"/>
      <c r="H11" s="3"/>
    </row>
    <row r="12" spans="1:8" s="1" customFormat="1" ht="15.75" x14ac:dyDescent="0.25">
      <c r="B12" s="3"/>
      <c r="C12" s="3"/>
      <c r="E12" s="45"/>
      <c r="F12" s="45"/>
      <c r="H12" s="3"/>
    </row>
    <row r="13" spans="1:8" s="1" customFormat="1" ht="15.75" x14ac:dyDescent="0.25">
      <c r="A13" s="7" t="s">
        <v>0</v>
      </c>
      <c r="B13" s="3"/>
      <c r="C13" s="3"/>
      <c r="E13" s="45"/>
      <c r="F13" s="45"/>
      <c r="H13" s="3"/>
    </row>
    <row r="14" spans="1:8" s="1" customFormat="1" ht="18" customHeight="1" x14ac:dyDescent="0.25">
      <c r="A14" s="1" t="s">
        <v>1</v>
      </c>
      <c r="B14" s="3"/>
      <c r="C14" s="4">
        <v>10597</v>
      </c>
      <c r="E14" s="45"/>
      <c r="F14" s="48">
        <v>19020</v>
      </c>
      <c r="H14" s="4">
        <f>F14-C14</f>
        <v>8423</v>
      </c>
    </row>
    <row r="15" spans="1:8" s="1" customFormat="1" ht="18" customHeight="1" x14ac:dyDescent="0.25">
      <c r="A15" s="1" t="s">
        <v>58</v>
      </c>
      <c r="B15" s="3"/>
      <c r="C15" s="3">
        <v>266</v>
      </c>
      <c r="E15" s="45"/>
      <c r="F15" s="45">
        <v>178.93</v>
      </c>
      <c r="H15" s="3">
        <f>F15-C15</f>
        <v>-87.07</v>
      </c>
    </row>
    <row r="16" spans="1:8" s="1" customFormat="1" ht="18" customHeight="1" x14ac:dyDescent="0.25">
      <c r="A16" s="1" t="s">
        <v>3</v>
      </c>
      <c r="B16" s="3"/>
      <c r="C16" s="3"/>
      <c r="E16" s="45"/>
      <c r="F16" s="45"/>
      <c r="H16" s="3"/>
    </row>
    <row r="17" spans="1:8" s="1" customFormat="1" ht="18" customHeight="1" x14ac:dyDescent="0.25">
      <c r="A17" s="8" t="s">
        <v>55</v>
      </c>
      <c r="B17" s="3"/>
      <c r="C17" s="3"/>
      <c r="E17" s="45"/>
      <c r="F17" s="45"/>
      <c r="H17" s="3"/>
    </row>
    <row r="18" spans="1:8" s="1" customFormat="1" ht="18" customHeight="1" x14ac:dyDescent="0.25">
      <c r="A18" s="9" t="s">
        <v>7</v>
      </c>
      <c r="B18" s="3">
        <v>22662</v>
      </c>
      <c r="C18" s="3"/>
      <c r="E18" s="45">
        <v>16092.05</v>
      </c>
      <c r="F18" s="45"/>
      <c r="H18" s="3"/>
    </row>
    <row r="19" spans="1:8" s="1" customFormat="1" ht="18" customHeight="1" x14ac:dyDescent="0.25">
      <c r="A19" s="9" t="s">
        <v>61</v>
      </c>
      <c r="B19" s="5">
        <v>6570</v>
      </c>
      <c r="C19" s="3"/>
      <c r="E19" s="46">
        <v>5844.4499999999989</v>
      </c>
      <c r="F19" s="45"/>
      <c r="H19" s="3"/>
    </row>
    <row r="20" spans="1:8" s="1" customFormat="1" ht="18" customHeight="1" x14ac:dyDescent="0.25">
      <c r="A20" s="9" t="s">
        <v>8</v>
      </c>
      <c r="B20" s="3"/>
      <c r="C20" s="3">
        <f>B18-B19</f>
        <v>16092</v>
      </c>
      <c r="E20" s="45"/>
      <c r="F20" s="45">
        <f>E18-E19</f>
        <v>10247.6</v>
      </c>
      <c r="H20" s="3">
        <f>F20-C20</f>
        <v>-5844.4</v>
      </c>
    </row>
    <row r="21" spans="1:8" s="1" customFormat="1" ht="21" customHeight="1" x14ac:dyDescent="0.25">
      <c r="A21" s="10" t="s">
        <v>27</v>
      </c>
      <c r="B21" s="3"/>
      <c r="C21" s="11">
        <f>SUM(C14:C20)</f>
        <v>26955</v>
      </c>
      <c r="E21" s="45"/>
      <c r="F21" s="49">
        <f>SUM(F14:F20)</f>
        <v>29446.53</v>
      </c>
      <c r="H21" s="11">
        <f>F21-C21</f>
        <v>2491.5299999999988</v>
      </c>
    </row>
    <row r="22" spans="1:8" s="1" customFormat="1" ht="7.5" customHeight="1" x14ac:dyDescent="0.25">
      <c r="B22" s="3"/>
      <c r="C22" s="3"/>
      <c r="E22" s="45"/>
      <c r="F22" s="45"/>
      <c r="H22" s="3"/>
    </row>
    <row r="23" spans="1:8" s="1" customFormat="1" ht="15.75" x14ac:dyDescent="0.25">
      <c r="A23" s="7" t="s">
        <v>29</v>
      </c>
      <c r="B23" s="3"/>
      <c r="C23" s="3"/>
      <c r="E23" s="45"/>
      <c r="F23" s="45"/>
      <c r="H23" s="3"/>
    </row>
    <row r="24" spans="1:8" s="1" customFormat="1" ht="18" customHeight="1" x14ac:dyDescent="0.25">
      <c r="A24" s="1" t="s">
        <v>56</v>
      </c>
      <c r="B24" s="3"/>
      <c r="C24" s="3">
        <v>519</v>
      </c>
      <c r="E24" s="45"/>
      <c r="F24" s="45">
        <v>734.18000000000006</v>
      </c>
      <c r="H24" s="3"/>
    </row>
    <row r="25" spans="1:8" s="1" customFormat="1" ht="18" customHeight="1" x14ac:dyDescent="0.25">
      <c r="A25" s="1" t="s">
        <v>57</v>
      </c>
      <c r="B25" s="3"/>
      <c r="C25" s="3">
        <v>60</v>
      </c>
      <c r="E25" s="45"/>
      <c r="F25" s="45">
        <v>138.37</v>
      </c>
      <c r="H25" s="3"/>
    </row>
    <row r="26" spans="1:8" s="1" customFormat="1" ht="18" customHeight="1" x14ac:dyDescent="0.25">
      <c r="A26" s="1" t="s">
        <v>12</v>
      </c>
      <c r="B26" s="3"/>
      <c r="C26" s="5">
        <v>0</v>
      </c>
      <c r="E26" s="45"/>
      <c r="F26" s="46">
        <v>0</v>
      </c>
      <c r="H26" s="5"/>
    </row>
    <row r="27" spans="1:8" s="1" customFormat="1" ht="21" customHeight="1" x14ac:dyDescent="0.25">
      <c r="A27" s="10" t="s">
        <v>28</v>
      </c>
      <c r="B27" s="3"/>
      <c r="C27" s="5">
        <f>SUM(C24:C26)</f>
        <v>579</v>
      </c>
      <c r="E27" s="45"/>
      <c r="F27" s="46">
        <f>SUM(F24:F26)</f>
        <v>872.55000000000007</v>
      </c>
      <c r="H27" s="11">
        <f>F27-C27</f>
        <v>293.55000000000007</v>
      </c>
    </row>
    <row r="28" spans="1:8" s="1" customFormat="1" ht="15.75" x14ac:dyDescent="0.25">
      <c r="B28" s="3"/>
      <c r="C28" s="3"/>
      <c r="E28" s="45"/>
      <c r="F28" s="45"/>
      <c r="H28" s="3"/>
    </row>
    <row r="29" spans="1:8" s="1" customFormat="1" ht="18" customHeight="1" x14ac:dyDescent="0.25">
      <c r="A29" s="1" t="s">
        <v>17</v>
      </c>
      <c r="B29" s="3"/>
      <c r="C29" s="3">
        <f>C21-C27</f>
        <v>26376</v>
      </c>
      <c r="E29" s="45"/>
      <c r="F29" s="45">
        <f>F21-F27</f>
        <v>28573.98</v>
      </c>
      <c r="H29" s="3">
        <f t="shared" ref="H29:H31" si="1">F29-C29</f>
        <v>2197.9799999999996</v>
      </c>
    </row>
    <row r="30" spans="1:8" s="1" customFormat="1" ht="18" customHeight="1" x14ac:dyDescent="0.25">
      <c r="A30" s="1" t="s">
        <v>31</v>
      </c>
      <c r="B30" s="3"/>
      <c r="C30" s="5">
        <v>25000</v>
      </c>
      <c r="E30" s="45"/>
      <c r="F30" s="46">
        <v>37000</v>
      </c>
      <c r="H30" s="5">
        <f t="shared" si="1"/>
        <v>12000</v>
      </c>
    </row>
    <row r="31" spans="1:8" s="1" customFormat="1" ht="21" customHeight="1" thickBot="1" x14ac:dyDescent="0.3">
      <c r="A31" s="10" t="s">
        <v>16</v>
      </c>
      <c r="B31" s="3"/>
      <c r="C31" s="6">
        <f>C29-C30</f>
        <v>1376</v>
      </c>
      <c r="E31" s="45"/>
      <c r="F31" s="47">
        <f>F29-F30</f>
        <v>-8426.02</v>
      </c>
      <c r="H31" s="6">
        <f t="shared" si="1"/>
        <v>-9802.02</v>
      </c>
    </row>
    <row r="32" spans="1:8" s="1" customFormat="1" ht="16.5" thickTop="1" x14ac:dyDescent="0.25">
      <c r="E32" s="50"/>
      <c r="F32" s="50"/>
    </row>
    <row r="33" spans="1:7" s="1" customFormat="1" ht="15.75" x14ac:dyDescent="0.25">
      <c r="E33" s="50"/>
      <c r="F33" s="50"/>
    </row>
    <row r="34" spans="1:7" s="1" customFormat="1" ht="15.75" x14ac:dyDescent="0.25">
      <c r="E34" s="50"/>
      <c r="F34" s="50"/>
    </row>
    <row r="35" spans="1:7" s="1" customFormat="1" ht="16.5" thickBot="1" x14ac:dyDescent="0.3">
      <c r="A35" s="7" t="s">
        <v>30</v>
      </c>
      <c r="C35" s="12">
        <f>C30/C21</f>
        <v>0.92747171211278057</v>
      </c>
      <c r="D35" s="1" t="s">
        <v>23</v>
      </c>
      <c r="E35" s="50"/>
      <c r="F35" s="51">
        <f>F30/F21</f>
        <v>1.2565147744063563</v>
      </c>
      <c r="G35" s="1" t="s">
        <v>23</v>
      </c>
    </row>
    <row r="36" spans="1:7" x14ac:dyDescent="0.25">
      <c r="E36" s="52"/>
      <c r="F36" s="52"/>
    </row>
    <row r="37" spans="1:7" x14ac:dyDescent="0.25">
      <c r="E37" s="52"/>
      <c r="F37" s="52"/>
    </row>
    <row r="39" spans="1:7" x14ac:dyDescent="0.25">
      <c r="A39" t="s">
        <v>62</v>
      </c>
    </row>
  </sheetData>
  <mergeCells count="4">
    <mergeCell ref="A1:H1"/>
    <mergeCell ref="A2:H2"/>
    <mergeCell ref="B5:C5"/>
    <mergeCell ref="E5:F5"/>
  </mergeCells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10" workbookViewId="0">
      <selection activeCell="N16" sqref="N16"/>
    </sheetView>
  </sheetViews>
  <sheetFormatPr defaultRowHeight="15" x14ac:dyDescent="0.25"/>
  <cols>
    <col min="1" max="1" width="31.85546875" customWidth="1"/>
    <col min="2" max="2" width="9.85546875" bestFit="1" customWidth="1"/>
    <col min="3" max="3" width="9.7109375" customWidth="1"/>
    <col min="4" max="4" width="4.7109375" customWidth="1"/>
    <col min="5" max="5" width="9.85546875" customWidth="1"/>
    <col min="6" max="6" width="9.7109375" customWidth="1"/>
    <col min="7" max="7" width="4.7109375" customWidth="1"/>
    <col min="8" max="8" width="9.7109375" customWidth="1"/>
    <col min="9" max="9" width="1.5703125" customWidth="1"/>
  </cols>
  <sheetData>
    <row r="1" spans="1:8" ht="23.25" x14ac:dyDescent="0.35">
      <c r="A1" s="116" t="s">
        <v>22</v>
      </c>
      <c r="B1" s="116"/>
      <c r="C1" s="116"/>
      <c r="D1" s="116"/>
      <c r="E1" s="116"/>
      <c r="F1" s="116"/>
      <c r="G1" s="116"/>
      <c r="H1" s="116"/>
    </row>
    <row r="2" spans="1:8" ht="18.75" x14ac:dyDescent="0.3">
      <c r="A2" s="117" t="s">
        <v>54</v>
      </c>
      <c r="B2" s="117"/>
      <c r="C2" s="117"/>
      <c r="D2" s="117"/>
      <c r="E2" s="117"/>
      <c r="F2" s="117"/>
      <c r="G2" s="117"/>
      <c r="H2" s="117"/>
    </row>
    <row r="3" spans="1:8" ht="15" customHeight="1" x14ac:dyDescent="0.25"/>
    <row r="4" spans="1:8" ht="15" customHeight="1" x14ac:dyDescent="0.25"/>
    <row r="5" spans="1:8" s="1" customFormat="1" ht="15.75" x14ac:dyDescent="0.25">
      <c r="B5" s="113" t="s">
        <v>19</v>
      </c>
      <c r="C5" s="113"/>
      <c r="E5" s="113" t="s">
        <v>53</v>
      </c>
      <c r="F5" s="113"/>
      <c r="H5" s="14" t="s">
        <v>20</v>
      </c>
    </row>
    <row r="6" spans="1:8" s="1" customFormat="1" ht="15.75" x14ac:dyDescent="0.25"/>
    <row r="7" spans="1:8" s="1" customFormat="1" ht="15.75" x14ac:dyDescent="0.25">
      <c r="A7" s="1" t="s">
        <v>13</v>
      </c>
      <c r="B7" s="3"/>
      <c r="C7" s="4">
        <v>9438.27</v>
      </c>
      <c r="E7" s="3"/>
      <c r="F7" s="4">
        <v>9737</v>
      </c>
      <c r="H7" s="4">
        <f>F7-C7</f>
        <v>298.72999999999956</v>
      </c>
    </row>
    <row r="8" spans="1:8" s="1" customFormat="1" ht="15.75" x14ac:dyDescent="0.25">
      <c r="A8" s="1" t="s">
        <v>15</v>
      </c>
      <c r="B8" s="3"/>
      <c r="C8" s="5">
        <v>299</v>
      </c>
      <c r="E8" s="3"/>
      <c r="F8" s="5">
        <v>1376</v>
      </c>
      <c r="H8" s="5">
        <f t="shared" ref="H8:H9" si="0">F8-C8</f>
        <v>1077</v>
      </c>
    </row>
    <row r="9" spans="1:8" s="1" customFormat="1" ht="21" customHeight="1" thickBot="1" x14ac:dyDescent="0.3">
      <c r="A9" s="1" t="s">
        <v>14</v>
      </c>
      <c r="B9" s="3"/>
      <c r="C9" s="6">
        <v>9737.27</v>
      </c>
      <c r="E9" s="3"/>
      <c r="F9" s="6">
        <f>SUM(F7:F8)</f>
        <v>11113</v>
      </c>
      <c r="H9" s="6">
        <f t="shared" si="0"/>
        <v>1375.7299999999996</v>
      </c>
    </row>
    <row r="10" spans="1:8" s="1" customFormat="1" ht="16.5" thickTop="1" x14ac:dyDescent="0.25">
      <c r="B10" s="3"/>
      <c r="C10" s="3"/>
      <c r="E10" s="3"/>
      <c r="F10" s="3"/>
      <c r="H10" s="3"/>
    </row>
    <row r="11" spans="1:8" s="1" customFormat="1" ht="15.75" x14ac:dyDescent="0.25">
      <c r="B11" s="3"/>
      <c r="C11" s="3"/>
      <c r="E11" s="3"/>
      <c r="F11" s="3"/>
      <c r="H11" s="3"/>
    </row>
    <row r="12" spans="1:8" s="1" customFormat="1" ht="15.75" x14ac:dyDescent="0.25">
      <c r="B12" s="3"/>
      <c r="C12" s="3"/>
      <c r="E12" s="3"/>
      <c r="F12" s="3"/>
      <c r="H12" s="3"/>
    </row>
    <row r="13" spans="1:8" s="1" customFormat="1" ht="15.75" x14ac:dyDescent="0.25">
      <c r="A13" s="7" t="s">
        <v>0</v>
      </c>
      <c r="B13" s="3"/>
      <c r="C13" s="3"/>
      <c r="E13" s="3"/>
      <c r="F13" s="3"/>
      <c r="H13" s="3"/>
    </row>
    <row r="14" spans="1:8" s="1" customFormat="1" ht="15.75" x14ac:dyDescent="0.25">
      <c r="A14" s="1" t="s">
        <v>1</v>
      </c>
      <c r="B14" s="3"/>
      <c r="C14" s="4">
        <v>18498.73</v>
      </c>
      <c r="E14" s="3"/>
      <c r="F14" s="4">
        <v>10597</v>
      </c>
      <c r="H14" s="4">
        <f>F14-C14</f>
        <v>-7901.73</v>
      </c>
    </row>
    <row r="15" spans="1:8" s="1" customFormat="1" ht="15.75" x14ac:dyDescent="0.25">
      <c r="A15" s="1" t="s">
        <v>58</v>
      </c>
      <c r="B15" s="3"/>
      <c r="C15" s="3"/>
      <c r="E15" s="3"/>
      <c r="F15" s="3">
        <v>266</v>
      </c>
      <c r="H15" s="3">
        <f>F15-C15</f>
        <v>266</v>
      </c>
    </row>
    <row r="16" spans="1:8" s="1" customFormat="1" ht="15.75" x14ac:dyDescent="0.25">
      <c r="A16" s="1" t="s">
        <v>3</v>
      </c>
      <c r="B16" s="3"/>
      <c r="C16" s="3"/>
      <c r="E16" s="3"/>
      <c r="F16" s="3"/>
      <c r="H16" s="3"/>
    </row>
    <row r="17" spans="1:8" s="1" customFormat="1" ht="15.75" x14ac:dyDescent="0.25">
      <c r="A17" s="8" t="s">
        <v>55</v>
      </c>
      <c r="B17" s="3"/>
      <c r="C17" s="3"/>
      <c r="E17" s="3"/>
      <c r="F17" s="3"/>
      <c r="H17" s="3"/>
    </row>
    <row r="18" spans="1:8" s="1" customFormat="1" ht="15.75" x14ac:dyDescent="0.25">
      <c r="A18" s="9" t="s">
        <v>7</v>
      </c>
      <c r="B18" s="4"/>
      <c r="C18" s="3"/>
      <c r="E18" s="3">
        <v>22662</v>
      </c>
      <c r="F18" s="3"/>
      <c r="H18" s="3"/>
    </row>
    <row r="19" spans="1:8" s="1" customFormat="1" ht="15.75" x14ac:dyDescent="0.25">
      <c r="A19" s="9" t="s">
        <v>6</v>
      </c>
      <c r="B19" s="5"/>
      <c r="C19" s="3"/>
      <c r="E19" s="5">
        <v>6570</v>
      </c>
      <c r="F19" s="3"/>
      <c r="H19" s="3"/>
    </row>
    <row r="20" spans="1:8" s="1" customFormat="1" ht="15.75" x14ac:dyDescent="0.25">
      <c r="A20" s="9" t="s">
        <v>8</v>
      </c>
      <c r="B20" s="3"/>
      <c r="C20" s="3"/>
      <c r="E20" s="3"/>
      <c r="F20" s="3">
        <f>E18-E19</f>
        <v>16092</v>
      </c>
      <c r="H20" s="3">
        <f>F20-C20</f>
        <v>16092</v>
      </c>
    </row>
    <row r="21" spans="1:8" s="1" customFormat="1" ht="15.75" x14ac:dyDescent="0.25">
      <c r="A21" s="8" t="s">
        <v>5</v>
      </c>
      <c r="B21" s="3"/>
      <c r="C21" s="3"/>
      <c r="E21" s="3"/>
      <c r="F21" s="3"/>
      <c r="H21" s="3"/>
    </row>
    <row r="22" spans="1:8" s="1" customFormat="1" ht="15.75" x14ac:dyDescent="0.25">
      <c r="A22" s="9" t="s">
        <v>7</v>
      </c>
      <c r="B22" s="3">
        <v>3972</v>
      </c>
      <c r="C22" s="3"/>
      <c r="E22" s="4"/>
      <c r="F22" s="3"/>
      <c r="H22" s="3"/>
    </row>
    <row r="23" spans="1:8" s="1" customFormat="1" ht="15.75" x14ac:dyDescent="0.25">
      <c r="A23" s="9" t="s">
        <v>6</v>
      </c>
      <c r="B23" s="5">
        <v>508.91</v>
      </c>
      <c r="C23" s="3"/>
      <c r="E23" s="3"/>
      <c r="F23" s="3"/>
      <c r="H23" s="3"/>
    </row>
    <row r="24" spans="1:8" s="1" customFormat="1" ht="15.75" x14ac:dyDescent="0.25">
      <c r="A24" s="9" t="s">
        <v>8</v>
      </c>
      <c r="B24" s="3"/>
      <c r="C24" s="3">
        <v>3463.09</v>
      </c>
      <c r="E24" s="3"/>
      <c r="F24" s="3">
        <f>E22-E23</f>
        <v>0</v>
      </c>
      <c r="H24" s="3">
        <f>F24-C24</f>
        <v>-3463.09</v>
      </c>
    </row>
    <row r="25" spans="1:8" s="1" customFormat="1" ht="15.75" x14ac:dyDescent="0.25">
      <c r="A25" s="9"/>
      <c r="B25" s="3"/>
      <c r="C25" s="3"/>
      <c r="E25" s="3"/>
      <c r="F25" s="3"/>
      <c r="H25" s="3"/>
    </row>
    <row r="26" spans="1:8" s="1" customFormat="1" ht="21" customHeight="1" x14ac:dyDescent="0.25">
      <c r="A26" s="10" t="s">
        <v>27</v>
      </c>
      <c r="B26" s="3"/>
      <c r="C26" s="11">
        <v>21961.82</v>
      </c>
      <c r="E26" s="3"/>
      <c r="F26" s="11">
        <f>SUM(F14:F24)</f>
        <v>26955</v>
      </c>
      <c r="H26" s="11">
        <f>F26-C26</f>
        <v>4993.18</v>
      </c>
    </row>
    <row r="27" spans="1:8" s="1" customFormat="1" ht="7.5" customHeight="1" x14ac:dyDescent="0.25">
      <c r="B27" s="3"/>
      <c r="C27" s="3"/>
      <c r="E27" s="3"/>
      <c r="F27" s="3"/>
      <c r="H27" s="3"/>
    </row>
    <row r="28" spans="1:8" s="1" customFormat="1" ht="15.75" x14ac:dyDescent="0.25">
      <c r="A28" s="7" t="s">
        <v>29</v>
      </c>
      <c r="B28" s="3"/>
      <c r="C28" s="3"/>
      <c r="E28" s="3"/>
      <c r="F28" s="3"/>
      <c r="H28" s="3"/>
    </row>
    <row r="29" spans="1:8" s="1" customFormat="1" ht="15.75" x14ac:dyDescent="0.25">
      <c r="A29" s="1" t="s">
        <v>56</v>
      </c>
      <c r="B29" s="3"/>
      <c r="C29" s="3"/>
      <c r="E29" s="3"/>
      <c r="F29" s="3">
        <v>519</v>
      </c>
      <c r="H29" s="3"/>
    </row>
    <row r="30" spans="1:8" s="1" customFormat="1" ht="15.75" x14ac:dyDescent="0.25">
      <c r="A30" s="1" t="s">
        <v>57</v>
      </c>
      <c r="B30" s="3"/>
      <c r="C30" s="3"/>
      <c r="E30" s="3"/>
      <c r="F30" s="3">
        <v>60</v>
      </c>
      <c r="H30" s="3"/>
    </row>
    <row r="31" spans="1:8" s="1" customFormat="1" ht="15.75" x14ac:dyDescent="0.25">
      <c r="A31" s="1" t="s">
        <v>12</v>
      </c>
      <c r="B31" s="3"/>
      <c r="C31" s="5">
        <v>1663</v>
      </c>
      <c r="E31" s="3"/>
      <c r="F31" s="5"/>
      <c r="H31" s="5"/>
    </row>
    <row r="32" spans="1:8" s="1" customFormat="1" ht="21" customHeight="1" x14ac:dyDescent="0.25">
      <c r="A32" s="10" t="s">
        <v>28</v>
      </c>
      <c r="B32" s="3"/>
      <c r="C32" s="5">
        <v>1663.23</v>
      </c>
      <c r="E32" s="3"/>
      <c r="F32" s="5">
        <f>SUM(F29:F31)</f>
        <v>579</v>
      </c>
      <c r="H32" s="11">
        <f>F32-C32</f>
        <v>-1084.23</v>
      </c>
    </row>
    <row r="33" spans="1:8" s="1" customFormat="1" ht="15.75" x14ac:dyDescent="0.25">
      <c r="B33" s="3"/>
      <c r="C33" s="3"/>
      <c r="E33" s="3"/>
      <c r="F33" s="3"/>
      <c r="H33" s="3"/>
    </row>
    <row r="34" spans="1:8" s="1" customFormat="1" ht="15.75" x14ac:dyDescent="0.25">
      <c r="A34" s="1" t="s">
        <v>17</v>
      </c>
      <c r="B34" s="3"/>
      <c r="C34" s="3">
        <v>20298.59</v>
      </c>
      <c r="E34" s="3"/>
      <c r="F34" s="3">
        <f>F26-F32</f>
        <v>26376</v>
      </c>
      <c r="H34" s="3">
        <f t="shared" ref="H34:H36" si="1">F34-C34</f>
        <v>6077.41</v>
      </c>
    </row>
    <row r="35" spans="1:8" s="1" customFormat="1" ht="15.75" x14ac:dyDescent="0.25">
      <c r="A35" s="1" t="s">
        <v>31</v>
      </c>
      <c r="B35" s="3"/>
      <c r="C35" s="5">
        <v>20000</v>
      </c>
      <c r="E35" s="3"/>
      <c r="F35" s="5">
        <v>25000</v>
      </c>
      <c r="H35" s="5">
        <f t="shared" si="1"/>
        <v>5000</v>
      </c>
    </row>
    <row r="36" spans="1:8" s="1" customFormat="1" ht="21" customHeight="1" thickBot="1" x14ac:dyDescent="0.3">
      <c r="A36" s="10" t="s">
        <v>16</v>
      </c>
      <c r="B36" s="3"/>
      <c r="C36" s="6">
        <v>298.59000000000015</v>
      </c>
      <c r="E36" s="3"/>
      <c r="F36" s="6">
        <f>F34-F35</f>
        <v>1376</v>
      </c>
      <c r="H36" s="6">
        <f t="shared" si="1"/>
        <v>1077.4099999999999</v>
      </c>
    </row>
    <row r="37" spans="1:8" s="1" customFormat="1" ht="16.5" thickTop="1" x14ac:dyDescent="0.25"/>
    <row r="38" spans="1:8" s="1" customFormat="1" ht="16.5" thickBot="1" x14ac:dyDescent="0.3">
      <c r="A38" s="7" t="s">
        <v>30</v>
      </c>
      <c r="C38" s="12">
        <v>0.91067133780351539</v>
      </c>
      <c r="D38" s="1" t="s">
        <v>23</v>
      </c>
      <c r="F38" s="12">
        <f>F35/F26</f>
        <v>0.92747171211278057</v>
      </c>
      <c r="G38" s="1" t="s">
        <v>23</v>
      </c>
    </row>
  </sheetData>
  <mergeCells count="4">
    <mergeCell ref="A1:H1"/>
    <mergeCell ref="A2:H2"/>
    <mergeCell ref="B5:C5"/>
    <mergeCell ref="E5:F5"/>
  </mergeCells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13" workbookViewId="0">
      <selection activeCell="N20" sqref="N20"/>
    </sheetView>
  </sheetViews>
  <sheetFormatPr defaultRowHeight="15" x14ac:dyDescent="0.25"/>
  <cols>
    <col min="1" max="1" width="31.85546875" customWidth="1"/>
    <col min="2" max="2" width="9.85546875" bestFit="1" customWidth="1"/>
    <col min="3" max="3" width="9.7109375" customWidth="1"/>
    <col min="4" max="4" width="4.7109375" customWidth="1"/>
    <col min="5" max="5" width="8.7109375" bestFit="1" customWidth="1"/>
    <col min="6" max="6" width="9.7109375" customWidth="1"/>
    <col min="7" max="7" width="4.7109375" customWidth="1"/>
    <col min="8" max="8" width="9.7109375" customWidth="1"/>
    <col min="9" max="9" width="3.5703125" customWidth="1"/>
  </cols>
  <sheetData>
    <row r="1" spans="1:8" ht="23.25" x14ac:dyDescent="0.35">
      <c r="A1" s="116" t="s">
        <v>22</v>
      </c>
      <c r="B1" s="116"/>
      <c r="C1" s="116"/>
      <c r="D1" s="116"/>
      <c r="E1" s="116"/>
      <c r="F1" s="116"/>
      <c r="G1" s="116"/>
      <c r="H1" s="116"/>
    </row>
    <row r="2" spans="1:8" ht="18.75" x14ac:dyDescent="0.3">
      <c r="A2" s="117" t="s">
        <v>26</v>
      </c>
      <c r="B2" s="117"/>
      <c r="C2" s="117"/>
      <c r="D2" s="117"/>
      <c r="E2" s="117"/>
      <c r="F2" s="117"/>
      <c r="G2" s="117"/>
      <c r="H2" s="117"/>
    </row>
    <row r="3" spans="1:8" ht="15" customHeight="1" x14ac:dyDescent="0.25"/>
    <row r="4" spans="1:8" ht="15" customHeight="1" x14ac:dyDescent="0.25"/>
    <row r="5" spans="1:8" s="1" customFormat="1" ht="15.75" x14ac:dyDescent="0.25">
      <c r="B5" s="113" t="s">
        <v>18</v>
      </c>
      <c r="C5" s="113"/>
      <c r="E5" s="113" t="s">
        <v>19</v>
      </c>
      <c r="F5" s="113"/>
      <c r="H5" s="2" t="s">
        <v>20</v>
      </c>
    </row>
    <row r="6" spans="1:8" s="1" customFormat="1" ht="15.75" x14ac:dyDescent="0.25"/>
    <row r="7" spans="1:8" s="1" customFormat="1" ht="15.75" x14ac:dyDescent="0.25">
      <c r="A7" s="1" t="s">
        <v>13</v>
      </c>
      <c r="B7" s="3"/>
      <c r="C7" s="4">
        <v>9216.27</v>
      </c>
      <c r="E7" s="3"/>
      <c r="F7" s="4">
        <f>C9</f>
        <v>9438.27</v>
      </c>
      <c r="H7" s="4">
        <f>F7-C7</f>
        <v>222</v>
      </c>
    </row>
    <row r="8" spans="1:8" s="1" customFormat="1" ht="15.75" x14ac:dyDescent="0.25">
      <c r="A8" s="1" t="s">
        <v>15</v>
      </c>
      <c r="B8" s="3"/>
      <c r="C8" s="5">
        <v>222</v>
      </c>
      <c r="D8" s="1" t="s">
        <v>21</v>
      </c>
      <c r="E8" s="3"/>
      <c r="F8" s="5">
        <v>299</v>
      </c>
      <c r="H8" s="5">
        <f t="shared" ref="H8:H9" si="0">F8-C8</f>
        <v>77</v>
      </c>
    </row>
    <row r="9" spans="1:8" s="1" customFormat="1" ht="21" customHeight="1" thickBot="1" x14ac:dyDescent="0.3">
      <c r="A9" s="1" t="s">
        <v>14</v>
      </c>
      <c r="B9" s="3"/>
      <c r="C9" s="6">
        <f>SUM(C7:C8)</f>
        <v>9438.27</v>
      </c>
      <c r="D9" s="1" t="s">
        <v>21</v>
      </c>
      <c r="E9" s="3"/>
      <c r="F9" s="6">
        <f>SUM(F7:F8)</f>
        <v>9737.27</v>
      </c>
      <c r="H9" s="6">
        <f t="shared" si="0"/>
        <v>299</v>
      </c>
    </row>
    <row r="10" spans="1:8" s="1" customFormat="1" ht="16.5" thickTop="1" x14ac:dyDescent="0.25">
      <c r="B10" s="3"/>
      <c r="C10" s="3"/>
      <c r="E10" s="3"/>
      <c r="F10" s="3"/>
      <c r="H10" s="3"/>
    </row>
    <row r="11" spans="1:8" s="1" customFormat="1" ht="15.75" x14ac:dyDescent="0.25">
      <c r="B11" s="3"/>
      <c r="C11" s="3"/>
      <c r="E11" s="3"/>
      <c r="F11" s="3"/>
      <c r="H11" s="3"/>
    </row>
    <row r="12" spans="1:8" s="1" customFormat="1" ht="15.75" x14ac:dyDescent="0.25">
      <c r="B12" s="3"/>
      <c r="C12" s="3"/>
      <c r="E12" s="3"/>
      <c r="F12" s="3"/>
      <c r="H12" s="3"/>
    </row>
    <row r="13" spans="1:8" s="1" customFormat="1" ht="15.75" x14ac:dyDescent="0.25">
      <c r="A13" s="7" t="s">
        <v>0</v>
      </c>
      <c r="B13" s="3"/>
      <c r="C13" s="3"/>
      <c r="E13" s="3"/>
      <c r="F13" s="3"/>
      <c r="H13" s="3"/>
    </row>
    <row r="14" spans="1:8" s="1" customFormat="1" ht="15.75" x14ac:dyDescent="0.25">
      <c r="A14" s="1" t="s">
        <v>1</v>
      </c>
      <c r="B14" s="3"/>
      <c r="C14" s="4">
        <f>65677.15-53670.92</f>
        <v>12006.229999999996</v>
      </c>
      <c r="E14" s="3"/>
      <c r="F14" s="4">
        <v>18498.73</v>
      </c>
      <c r="H14" s="4">
        <f>F14-C14</f>
        <v>6492.5000000000036</v>
      </c>
    </row>
    <row r="15" spans="1:8" s="1" customFormat="1" ht="15.75" x14ac:dyDescent="0.25">
      <c r="A15" s="1" t="s">
        <v>2</v>
      </c>
      <c r="B15" s="3"/>
      <c r="C15" s="3"/>
      <c r="E15" s="3"/>
      <c r="F15" s="3"/>
      <c r="H15" s="3"/>
    </row>
    <row r="16" spans="1:8" s="1" customFormat="1" ht="15.75" x14ac:dyDescent="0.25">
      <c r="A16" s="1" t="s">
        <v>3</v>
      </c>
      <c r="B16" s="3"/>
      <c r="C16" s="3"/>
      <c r="E16" s="3"/>
      <c r="F16" s="3"/>
      <c r="H16" s="3"/>
    </row>
    <row r="17" spans="1:8" s="1" customFormat="1" ht="15.75" x14ac:dyDescent="0.25">
      <c r="A17" s="8" t="s">
        <v>4</v>
      </c>
      <c r="B17" s="3"/>
      <c r="C17" s="3"/>
      <c r="E17" s="3"/>
      <c r="F17" s="3"/>
      <c r="H17" s="3"/>
    </row>
    <row r="18" spans="1:8" s="1" customFormat="1" ht="15.75" x14ac:dyDescent="0.25">
      <c r="A18" s="9" t="s">
        <v>7</v>
      </c>
      <c r="B18" s="4">
        <f>53670.92-12782.3-160</f>
        <v>40728.619999999995</v>
      </c>
      <c r="C18" s="3"/>
      <c r="E18" s="4"/>
      <c r="F18" s="3"/>
      <c r="H18" s="3"/>
    </row>
    <row r="19" spans="1:8" s="1" customFormat="1" ht="15.75" x14ac:dyDescent="0.25">
      <c r="A19" s="9" t="s">
        <v>6</v>
      </c>
      <c r="B19" s="5">
        <f>21715.17-160</f>
        <v>21555.17</v>
      </c>
      <c r="C19" s="3"/>
      <c r="E19" s="13"/>
      <c r="F19" s="3"/>
      <c r="H19" s="3"/>
    </row>
    <row r="20" spans="1:8" s="1" customFormat="1" ht="15.75" x14ac:dyDescent="0.25">
      <c r="A20" s="9" t="s">
        <v>8</v>
      </c>
      <c r="B20" s="3"/>
      <c r="C20" s="3">
        <f>B18-B19</f>
        <v>19173.449999999997</v>
      </c>
      <c r="E20" s="3"/>
      <c r="F20" s="3"/>
      <c r="H20" s="3">
        <f>F20-C20</f>
        <v>-19173.449999999997</v>
      </c>
    </row>
    <row r="21" spans="1:8" s="1" customFormat="1" ht="15.75" x14ac:dyDescent="0.25">
      <c r="A21" s="8" t="s">
        <v>5</v>
      </c>
      <c r="B21" s="3"/>
      <c r="C21" s="3"/>
      <c r="E21" s="3"/>
      <c r="F21" s="3"/>
      <c r="H21" s="3"/>
    </row>
    <row r="22" spans="1:8" s="1" customFormat="1" ht="15.75" x14ac:dyDescent="0.25">
      <c r="A22" s="9" t="s">
        <v>7</v>
      </c>
      <c r="B22" s="3"/>
      <c r="C22" s="3"/>
      <c r="E22" s="4">
        <v>3972</v>
      </c>
      <c r="F22" s="3"/>
      <c r="H22" s="3"/>
    </row>
    <row r="23" spans="1:8" s="1" customFormat="1" ht="15.75" x14ac:dyDescent="0.25">
      <c r="A23" s="9" t="s">
        <v>6</v>
      </c>
      <c r="B23" s="13"/>
      <c r="C23" s="3"/>
      <c r="E23" s="5">
        <v>508.91</v>
      </c>
      <c r="F23" s="3"/>
      <c r="H23" s="3"/>
    </row>
    <row r="24" spans="1:8" s="1" customFormat="1" ht="15.75" x14ac:dyDescent="0.25">
      <c r="A24" s="9" t="s">
        <v>8</v>
      </c>
      <c r="B24" s="3"/>
      <c r="C24" s="3"/>
      <c r="E24" s="3"/>
      <c r="F24" s="3">
        <f>E22-E23</f>
        <v>3463.09</v>
      </c>
      <c r="H24" s="3">
        <f>F24-C24</f>
        <v>3463.09</v>
      </c>
    </row>
    <row r="25" spans="1:8" s="1" customFormat="1" ht="15.75" x14ac:dyDescent="0.25">
      <c r="A25" s="9"/>
      <c r="B25" s="3"/>
      <c r="C25" s="3"/>
      <c r="E25" s="3"/>
      <c r="F25" s="3"/>
      <c r="H25" s="3"/>
    </row>
    <row r="26" spans="1:8" s="1" customFormat="1" ht="21" customHeight="1" x14ac:dyDescent="0.25">
      <c r="A26" s="10" t="s">
        <v>27</v>
      </c>
      <c r="B26" s="3"/>
      <c r="C26" s="11">
        <f>SUM(C14:C24)</f>
        <v>31179.679999999993</v>
      </c>
      <c r="E26" s="3"/>
      <c r="F26" s="11">
        <f>SUM(F14:F24)</f>
        <v>21961.82</v>
      </c>
      <c r="H26" s="11">
        <f>F26-C26</f>
        <v>-9217.8599999999933</v>
      </c>
    </row>
    <row r="27" spans="1:8" s="1" customFormat="1" ht="7.5" customHeight="1" x14ac:dyDescent="0.25">
      <c r="B27" s="3"/>
      <c r="C27" s="3"/>
      <c r="E27" s="3"/>
      <c r="F27" s="3"/>
      <c r="H27" s="3"/>
    </row>
    <row r="28" spans="1:8" s="1" customFormat="1" ht="15.75" x14ac:dyDescent="0.25">
      <c r="A28" s="7" t="s">
        <v>29</v>
      </c>
      <c r="B28" s="3"/>
      <c r="C28" s="3"/>
      <c r="E28" s="3"/>
      <c r="F28" s="3"/>
      <c r="H28" s="3"/>
    </row>
    <row r="29" spans="1:8" s="1" customFormat="1" ht="15.75" x14ac:dyDescent="0.25">
      <c r="A29" s="1" t="s">
        <v>11</v>
      </c>
      <c r="B29" s="3"/>
      <c r="C29" s="3"/>
      <c r="E29" s="3"/>
      <c r="F29" s="3"/>
      <c r="H29" s="3"/>
    </row>
    <row r="30" spans="1:8" s="1" customFormat="1" ht="15.75" x14ac:dyDescent="0.25">
      <c r="A30" s="1" t="s">
        <v>24</v>
      </c>
      <c r="B30" s="3"/>
      <c r="C30" s="3"/>
      <c r="E30" s="3"/>
      <c r="F30" s="3"/>
      <c r="H30" s="3"/>
    </row>
    <row r="31" spans="1:8" s="1" customFormat="1" ht="15.75" x14ac:dyDescent="0.25">
      <c r="A31" s="1" t="s">
        <v>9</v>
      </c>
      <c r="B31" s="3"/>
      <c r="C31" s="3"/>
      <c r="E31" s="3"/>
      <c r="F31" s="3"/>
      <c r="H31" s="3"/>
    </row>
    <row r="32" spans="1:8" s="1" customFormat="1" ht="15.75" x14ac:dyDescent="0.25">
      <c r="A32" s="1" t="s">
        <v>10</v>
      </c>
      <c r="B32" s="3"/>
      <c r="C32" s="3"/>
      <c r="E32" s="3"/>
      <c r="F32" s="3"/>
      <c r="H32" s="3"/>
    </row>
    <row r="33" spans="1:8" s="1" customFormat="1" ht="15.75" x14ac:dyDescent="0.25">
      <c r="A33" s="1" t="s">
        <v>12</v>
      </c>
      <c r="B33" s="3"/>
      <c r="C33" s="5"/>
      <c r="E33" s="3"/>
      <c r="F33" s="5"/>
      <c r="H33" s="5"/>
    </row>
    <row r="34" spans="1:8" s="1" customFormat="1" ht="21" customHeight="1" x14ac:dyDescent="0.25">
      <c r="A34" s="10" t="s">
        <v>28</v>
      </c>
      <c r="B34" s="3"/>
      <c r="C34" s="5">
        <f>35455.08-21715.17-12782.3</f>
        <v>957.61000000000422</v>
      </c>
      <c r="E34" s="3"/>
      <c r="F34" s="5">
        <v>1663.23</v>
      </c>
      <c r="H34" s="11">
        <f>F34-C34</f>
        <v>705.6199999999958</v>
      </c>
    </row>
    <row r="35" spans="1:8" s="1" customFormat="1" ht="15.75" x14ac:dyDescent="0.25">
      <c r="B35" s="3"/>
      <c r="C35" s="3"/>
      <c r="E35" s="3"/>
      <c r="F35" s="3"/>
      <c r="H35" s="3"/>
    </row>
    <row r="36" spans="1:8" s="1" customFormat="1" ht="15.75" x14ac:dyDescent="0.25">
      <c r="A36" s="1" t="s">
        <v>17</v>
      </c>
      <c r="B36" s="3"/>
      <c r="C36" s="3">
        <f>C26-C34</f>
        <v>30222.069999999989</v>
      </c>
      <c r="E36" s="3"/>
      <c r="F36" s="3">
        <f>F26-F34</f>
        <v>20298.59</v>
      </c>
      <c r="H36" s="3">
        <f t="shared" ref="H36:H38" si="1">F36-C36</f>
        <v>-9923.4799999999886</v>
      </c>
    </row>
    <row r="37" spans="1:8" s="1" customFormat="1" ht="15.75" x14ac:dyDescent="0.25">
      <c r="A37" s="1" t="s">
        <v>31</v>
      </c>
      <c r="B37" s="3"/>
      <c r="C37" s="5">
        <v>30000</v>
      </c>
      <c r="D37" s="1" t="s">
        <v>21</v>
      </c>
      <c r="E37" s="3"/>
      <c r="F37" s="5">
        <v>20000</v>
      </c>
      <c r="H37" s="5">
        <f t="shared" si="1"/>
        <v>-10000</v>
      </c>
    </row>
    <row r="38" spans="1:8" s="1" customFormat="1" ht="21" customHeight="1" thickBot="1" x14ac:dyDescent="0.3">
      <c r="A38" s="10" t="s">
        <v>16</v>
      </c>
      <c r="B38" s="3"/>
      <c r="C38" s="6">
        <f>C36-C37</f>
        <v>222.0699999999888</v>
      </c>
      <c r="E38" s="3"/>
      <c r="F38" s="6">
        <f>F36-F37</f>
        <v>298.59000000000015</v>
      </c>
      <c r="H38" s="6">
        <f t="shared" si="1"/>
        <v>76.52000000001135</v>
      </c>
    </row>
    <row r="39" spans="1:8" s="1" customFormat="1" ht="16.5" thickTop="1" x14ac:dyDescent="0.25"/>
    <row r="40" spans="1:8" s="1" customFormat="1" ht="16.5" thickBot="1" x14ac:dyDescent="0.3">
      <c r="A40" s="7" t="s">
        <v>30</v>
      </c>
      <c r="C40" s="12">
        <f>C37/C26</f>
        <v>0.96216510240002484</v>
      </c>
      <c r="D40" s="1" t="s">
        <v>23</v>
      </c>
      <c r="F40" s="12">
        <f>F37/F26</f>
        <v>0.91067133780351539</v>
      </c>
      <c r="G40" s="1" t="s">
        <v>23</v>
      </c>
    </row>
    <row r="43" spans="1:8" x14ac:dyDescent="0.25">
      <c r="A43" t="s">
        <v>25</v>
      </c>
    </row>
  </sheetData>
  <mergeCells count="4">
    <mergeCell ref="B5:C5"/>
    <mergeCell ref="E5:F5"/>
    <mergeCell ref="A1:H1"/>
    <mergeCell ref="A2:H2"/>
  </mergeCells>
  <phoneticPr fontId="0" type="noConversion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2014 forward</vt:lpstr>
      <vt:lpstr>2021-2022</vt:lpstr>
      <vt:lpstr>2020-2021</vt:lpstr>
      <vt:lpstr>2019-2020</vt:lpstr>
      <vt:lpstr>2018-2019</vt:lpstr>
      <vt:lpstr>2017-2018</vt:lpstr>
      <vt:lpstr>2016-2017</vt:lpstr>
      <vt:lpstr>2015-2016</vt:lpstr>
      <vt:lpstr>2014-2015</vt:lpstr>
      <vt:lpstr>2015 analysis</vt:lpstr>
      <vt:lpstr>'2014 forward'!Print_Area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Gonczi2014</dc:creator>
  <cp:lastModifiedBy>Dan</cp:lastModifiedBy>
  <cp:lastPrinted>2023-02-28T20:13:53Z</cp:lastPrinted>
  <dcterms:created xsi:type="dcterms:W3CDTF">2015-02-12T21:39:56Z</dcterms:created>
  <dcterms:modified xsi:type="dcterms:W3CDTF">2023-02-28T20:14:55Z</dcterms:modified>
</cp:coreProperties>
</file>